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B7FE6334-C1A2-E50D-BD3D-5F4D41BBC2E3}"/>
  <workbookPr codeName="ThisWorkbook" defaultThemeVersion="124226"/>
  <bookViews>
    <workbookView xWindow="11160" yWindow="45" windowWidth="17655" windowHeight="12960" tabRatio="893"/>
  </bookViews>
  <sheets>
    <sheet name="Coversheet" sheetId="39" r:id="rId1"/>
    <sheet name="Estimation Mode Navigation" sheetId="42" state="hidden" r:id="rId2"/>
    <sheet name="Assumptions (1)" sheetId="36" state="hidden" r:id="rId3"/>
    <sheet name="Mat-Calcs (1)" sheetId="34" state="hidden" r:id="rId4"/>
    <sheet name="Equip-Calcs (1)" sheetId="31" state="hidden" r:id="rId5"/>
    <sheet name="Labor-Calcs (1)" sheetId="35" state="hidden" r:id="rId6"/>
    <sheet name="Total-Calcs (1)" sheetId="33" state="hidden" r:id="rId7"/>
    <sheet name="Database (Estimate)" sheetId="49" state="hidden" r:id="rId8"/>
    <sheet name="Data Entry Mode Navigation" sheetId="51" state="hidden" r:id="rId9"/>
    <sheet name="Assumptions (2)" sheetId="43" state="hidden" r:id="rId10"/>
    <sheet name="Mat-Calcs (2)" sheetId="44" state="hidden" r:id="rId11"/>
    <sheet name="Equip-Calcs (2)" sheetId="45" state="hidden" r:id="rId12"/>
    <sheet name="Labor-Calcs (2)" sheetId="46" state="hidden" r:id="rId13"/>
    <sheet name="Total-Calcs (2)" sheetId="47" state="hidden" r:id="rId14"/>
    <sheet name="Database (Data Entry)" sheetId="50" state="hidden" r:id="rId15"/>
    <sheet name="Storm" sheetId="48" state="hidden" r:id="rId16"/>
    <sheet name="Period" sheetId="52" state="hidden" r:id="rId17"/>
    <sheet name="Sumifs (Period)" sheetId="53" state="hidden" r:id="rId18"/>
    <sheet name="Sheet1" sheetId="54" state="hidden" r:id="rId19"/>
  </sheets>
  <definedNames>
    <definedName name="ActualStormList">OFFSET('Database (Data Entry)'!$B$3,0,0,COUNTA('Database (Data Entry)'!$B$3:$B$614),1)</definedName>
    <definedName name="ChooseStormList1" localSheetId="16">IF(Period!#REF!=1,EstimateStormList,ActualStormList)</definedName>
    <definedName name="ChooseStormList1">IF(Storm!$O$4=1,EstimateStormList,ActualStormList)</definedName>
    <definedName name="ChooseStormList2" localSheetId="16">IF(Period!#REF!=1,EstimateStormList,ActualStormList)</definedName>
    <definedName name="ChooseStormList2">IF(Storm!$P$4=1,EstimateStormList,ActualStormList)</definedName>
    <definedName name="ChooseStormList3" localSheetId="16">IF(Period!#REF!=1,EstimateStormList,ActualStormList)</definedName>
    <definedName name="ChooseStormList3">IF(Storm!$Q$4=1,EstimateStormList,ActualStormList)</definedName>
    <definedName name="ChooseStormList4" localSheetId="16">IF(Period!#REF!=1,EstimateStormList,ActualStormList)</definedName>
    <definedName name="ChooseStormList4">IF(Storm!$R$4=1,EstimateStormList,ActualStormList)</definedName>
    <definedName name="EstimateStormList">OFFSET('Database (Estimate)'!$B$3,0,0,COUNTA('Database (Estimate)'!$B$3:$B$616),1)</definedName>
    <definedName name="_xlnm.Print_Titles">#N/A</definedName>
  </definedNames>
  <calcPr calcId="125725" iterateCount="10000" calcOnSave="0"/>
</workbook>
</file>

<file path=xl/calcChain.xml><?xml version="1.0" encoding="utf-8"?>
<calcChain xmlns="http://schemas.openxmlformats.org/spreadsheetml/2006/main">
  <c r="K11" i="35"/>
  <c r="R10" i="31"/>
  <c r="I4" i="34"/>
  <c r="AK6" i="44"/>
  <c r="I4" s="1"/>
  <c r="AK6" i="34"/>
  <c r="E149" i="53"/>
  <c r="E140" l="1"/>
  <c r="E131" l="1"/>
  <c r="N124"/>
  <c r="E121"/>
  <c r="E112"/>
  <c r="E103"/>
  <c r="E94"/>
  <c r="E85"/>
  <c r="E76"/>
  <c r="E67"/>
  <c r="E57"/>
  <c r="E48"/>
  <c r="E39"/>
  <c r="J30" l="1"/>
  <c r="J29"/>
  <c r="I29"/>
  <c r="H29"/>
  <c r="G29"/>
  <c r="J27" s="1"/>
  <c r="J26"/>
  <c r="I26"/>
  <c r="H26"/>
  <c r="G26"/>
  <c r="I27" l="1"/>
  <c r="J143"/>
  <c r="J134"/>
  <c r="J125"/>
  <c r="J115"/>
  <c r="J79"/>
  <c r="J88"/>
  <c r="J97"/>
  <c r="J42"/>
  <c r="J33"/>
  <c r="J106"/>
  <c r="J70"/>
  <c r="J61"/>
  <c r="J51"/>
  <c r="I30"/>
  <c r="J144"/>
  <c r="J135"/>
  <c r="J126"/>
  <c r="J116"/>
  <c r="J80"/>
  <c r="J89"/>
  <c r="J34"/>
  <c r="J98"/>
  <c r="J43"/>
  <c r="J107"/>
  <c r="J71"/>
  <c r="J62"/>
  <c r="J52"/>
  <c r="E21"/>
  <c r="J20" s="1"/>
  <c r="I20" s="1"/>
  <c r="H20" s="1"/>
  <c r="G20" s="1"/>
  <c r="E20"/>
  <c r="J19" s="1"/>
  <c r="I19" s="1"/>
  <c r="H19" s="1"/>
  <c r="G19" s="1"/>
  <c r="E19"/>
  <c r="J18" s="1"/>
  <c r="I18" s="1"/>
  <c r="H18" s="1"/>
  <c r="G18" s="1"/>
  <c r="E18"/>
  <c r="J17" s="1"/>
  <c r="I17" s="1"/>
  <c r="H17" s="1"/>
  <c r="G17" s="1"/>
  <c r="E17"/>
  <c r="J16" s="1"/>
  <c r="I16" s="1"/>
  <c r="H16" s="1"/>
  <c r="G16" s="1"/>
  <c r="E16"/>
  <c r="J15" s="1"/>
  <c r="I15" s="1"/>
  <c r="H15" s="1"/>
  <c r="G15" s="1"/>
  <c r="E15"/>
  <c r="J14" s="1"/>
  <c r="I14" s="1"/>
  <c r="H14" s="1"/>
  <c r="G14" s="1"/>
  <c r="E14"/>
  <c r="J13" s="1"/>
  <c r="I13" s="1"/>
  <c r="H13" s="1"/>
  <c r="G13" s="1"/>
  <c r="E13"/>
  <c r="J12" s="1"/>
  <c r="I12" s="1"/>
  <c r="H12" s="1"/>
  <c r="G12" s="1"/>
  <c r="E12"/>
  <c r="J11" s="1"/>
  <c r="I11" s="1"/>
  <c r="H11" s="1"/>
  <c r="G11" s="1"/>
  <c r="E11"/>
  <c r="J10" s="1"/>
  <c r="I10" s="1"/>
  <c r="H10" s="1"/>
  <c r="G10" s="1"/>
  <c r="F10"/>
  <c r="F11" s="1"/>
  <c r="E10"/>
  <c r="J9" s="1"/>
  <c r="E9"/>
  <c r="J6"/>
  <c r="I6"/>
  <c r="H6"/>
  <c r="G6"/>
  <c r="F39" i="52" s="1"/>
  <c r="F38" s="1"/>
  <c r="F37" s="1"/>
  <c r="F36" s="1"/>
  <c r="U18"/>
  <c r="T18"/>
  <c r="S18"/>
  <c r="R18"/>
  <c r="U17"/>
  <c r="T17"/>
  <c r="S17"/>
  <c r="R17"/>
  <c r="P17" s="1"/>
  <c r="O17"/>
  <c r="U16"/>
  <c r="T16"/>
  <c r="S16"/>
  <c r="R16"/>
  <c r="P16" s="1"/>
  <c r="O16"/>
  <c r="U15"/>
  <c r="T15"/>
  <c r="S15"/>
  <c r="R15"/>
  <c r="P15" s="1"/>
  <c r="O15"/>
  <c r="U14"/>
  <c r="T14"/>
  <c r="S14"/>
  <c r="R14"/>
  <c r="P14" s="1"/>
  <c r="O14" s="1"/>
  <c r="U13"/>
  <c r="T13"/>
  <c r="S13"/>
  <c r="R13"/>
  <c r="P13" s="1"/>
  <c r="O13" s="1"/>
  <c r="U12"/>
  <c r="T12"/>
  <c r="S12"/>
  <c r="R12"/>
  <c r="P12" s="1"/>
  <c r="O12" s="1"/>
  <c r="U11"/>
  <c r="T11"/>
  <c r="S11"/>
  <c r="R11"/>
  <c r="P11" s="1"/>
  <c r="O11" s="1"/>
  <c r="U10"/>
  <c r="T10"/>
  <c r="S10"/>
  <c r="R10"/>
  <c r="P10" s="1"/>
  <c r="O10" s="1"/>
  <c r="U9"/>
  <c r="T9"/>
  <c r="S9"/>
  <c r="R9"/>
  <c r="P9" s="1"/>
  <c r="O9" s="1"/>
  <c r="U8"/>
  <c r="T8"/>
  <c r="S8"/>
  <c r="R8"/>
  <c r="P8" s="1"/>
  <c r="O8" s="1"/>
  <c r="U7"/>
  <c r="T7"/>
  <c r="S7"/>
  <c r="R7"/>
  <c r="P7"/>
  <c r="O7"/>
  <c r="AA6"/>
  <c r="Z6"/>
  <c r="Y6"/>
  <c r="X6"/>
  <c r="U6"/>
  <c r="T6"/>
  <c r="S6"/>
  <c r="R6"/>
  <c r="I4"/>
  <c r="C48" i="48"/>
  <c r="C47"/>
  <c r="O13" s="1"/>
  <c r="P13" s="1"/>
  <c r="C43"/>
  <c r="C42"/>
  <c r="C38"/>
  <c r="C37"/>
  <c r="C33"/>
  <c r="C32"/>
  <c r="G29"/>
  <c r="F29"/>
  <c r="E29"/>
  <c r="D29"/>
  <c r="G28"/>
  <c r="F28"/>
  <c r="E28"/>
  <c r="D28"/>
  <c r="G27"/>
  <c r="G30" s="1"/>
  <c r="F27"/>
  <c r="E27"/>
  <c r="D27"/>
  <c r="G24"/>
  <c r="F24"/>
  <c r="E24"/>
  <c r="D24"/>
  <c r="G23"/>
  <c r="F23"/>
  <c r="E23"/>
  <c r="D23"/>
  <c r="G22"/>
  <c r="F22"/>
  <c r="E22"/>
  <c r="D22"/>
  <c r="G21"/>
  <c r="F21"/>
  <c r="E21"/>
  <c r="D21"/>
  <c r="W20"/>
  <c r="W24" s="1"/>
  <c r="V20"/>
  <c r="U20"/>
  <c r="U24" s="1"/>
  <c r="T20"/>
  <c r="T24" s="1"/>
  <c r="G20"/>
  <c r="F20"/>
  <c r="E20"/>
  <c r="E19" s="1"/>
  <c r="D20"/>
  <c r="W19"/>
  <c r="V19"/>
  <c r="G17"/>
  <c r="F17"/>
  <c r="E17"/>
  <c r="D17"/>
  <c r="G15"/>
  <c r="F15"/>
  <c r="E15"/>
  <c r="D15"/>
  <c r="G13"/>
  <c r="F13"/>
  <c r="E13"/>
  <c r="D13"/>
  <c r="G12"/>
  <c r="F12"/>
  <c r="E12"/>
  <c r="D12"/>
  <c r="G11"/>
  <c r="F11"/>
  <c r="E11"/>
  <c r="D11"/>
  <c r="G10"/>
  <c r="F10"/>
  <c r="E10"/>
  <c r="D10"/>
  <c r="G9"/>
  <c r="F9"/>
  <c r="E9"/>
  <c r="D9"/>
  <c r="G8"/>
  <c r="F8"/>
  <c r="E8"/>
  <c r="D8"/>
  <c r="G7"/>
  <c r="F7"/>
  <c r="E7"/>
  <c r="D7"/>
  <c r="G6"/>
  <c r="F6"/>
  <c r="E6"/>
  <c r="D6"/>
  <c r="I4"/>
  <c r="SM2" i="50" s="1"/>
  <c r="SL2" s="1"/>
  <c r="SK2" s="1"/>
  <c r="SJ2" s="1"/>
  <c r="SI2" s="1"/>
  <c r="SH2" s="1"/>
  <c r="SG2" s="1"/>
  <c r="SF2" s="1"/>
  <c r="SE2" s="1"/>
  <c r="SD2" s="1"/>
  <c r="SC2" s="1"/>
  <c r="SB2" s="1"/>
  <c r="SA2" s="1"/>
  <c r="RZ2" s="1"/>
  <c r="RY2" s="1"/>
  <c r="RX2" s="1"/>
  <c r="RW2" s="1"/>
  <c r="RV2" s="1"/>
  <c r="RU2" s="1"/>
  <c r="RT2" s="1"/>
  <c r="RS2" s="1"/>
  <c r="RR2" s="1"/>
  <c r="RQ2" s="1"/>
  <c r="RP2" s="1"/>
  <c r="RO2" s="1"/>
  <c r="RN2" s="1"/>
  <c r="RM2" s="1"/>
  <c r="RL2" s="1"/>
  <c r="RK2" s="1"/>
  <c r="RJ2" s="1"/>
  <c r="RI2" s="1"/>
  <c r="RH2" s="1"/>
  <c r="RG2" s="1"/>
  <c r="RF2" s="1"/>
  <c r="RE2" s="1"/>
  <c r="RD2" s="1"/>
  <c r="RC2" s="1"/>
  <c r="RB2" s="1"/>
  <c r="RA2" s="1"/>
  <c r="QZ2" s="1"/>
  <c r="QY2" s="1"/>
  <c r="QX2" s="1"/>
  <c r="QW2" s="1"/>
  <c r="QV2" s="1"/>
  <c r="QU2" s="1"/>
  <c r="QT2" s="1"/>
  <c r="QS2" s="1"/>
  <c r="QR2" s="1"/>
  <c r="QQ2" s="1"/>
  <c r="QP2" s="1"/>
  <c r="QO2" s="1"/>
  <c r="QN2" s="1"/>
  <c r="QM2" s="1"/>
  <c r="QL2" s="1"/>
  <c r="QK2" s="1"/>
  <c r="QJ2" s="1"/>
  <c r="QI2" s="1"/>
  <c r="QH2" s="1"/>
  <c r="QG2" s="1"/>
  <c r="QF2" s="1"/>
  <c r="QE2" s="1"/>
  <c r="QD2" s="1"/>
  <c r="QC2" s="1"/>
  <c r="QB2" s="1"/>
  <c r="QA2" s="1"/>
  <c r="PZ2" s="1"/>
  <c r="PY2" s="1"/>
  <c r="PX2" s="1"/>
  <c r="PW2" s="1"/>
  <c r="PV2" s="1"/>
  <c r="PU2" s="1"/>
  <c r="PT2" s="1"/>
  <c r="PS2" s="1"/>
  <c r="PR2" s="1"/>
  <c r="PQ2" s="1"/>
  <c r="PP2" s="1"/>
  <c r="PO2" s="1"/>
  <c r="PN2" s="1"/>
  <c r="PM2" s="1"/>
  <c r="PL2" s="1"/>
  <c r="PK2" s="1"/>
  <c r="PJ2" s="1"/>
  <c r="PI2" s="1"/>
  <c r="PH2" s="1"/>
  <c r="PG2" s="1"/>
  <c r="PF2" s="1"/>
  <c r="PE2" s="1"/>
  <c r="PD2" s="1"/>
  <c r="PC2" s="1"/>
  <c r="PB2" s="1"/>
  <c r="PA2" s="1"/>
  <c r="OZ2" s="1"/>
  <c r="OY2" s="1"/>
  <c r="OX2" s="1"/>
  <c r="OW2" s="1"/>
  <c r="OV2" s="1"/>
  <c r="OU2" s="1"/>
  <c r="OT2" s="1"/>
  <c r="OS2" s="1"/>
  <c r="OR2" s="1"/>
  <c r="OQ2" s="1"/>
  <c r="OP2" s="1"/>
  <c r="OO2" s="1"/>
  <c r="ON2" s="1"/>
  <c r="OM2" s="1"/>
  <c r="OL2" s="1"/>
  <c r="OK2" s="1"/>
  <c r="OJ2" s="1"/>
  <c r="OI2" s="1"/>
  <c r="OH2" s="1"/>
  <c r="OG2" s="1"/>
  <c r="OF2" s="1"/>
  <c r="OE2" s="1"/>
  <c r="OD2" s="1"/>
  <c r="OC2" s="1"/>
  <c r="OB2" s="1"/>
  <c r="OA2" s="1"/>
  <c r="NZ2" s="1"/>
  <c r="NY2" s="1"/>
  <c r="NX2" s="1"/>
  <c r="NW2" s="1"/>
  <c r="NV2" s="1"/>
  <c r="NU2" s="1"/>
  <c r="NT2" s="1"/>
  <c r="NS2" s="1"/>
  <c r="NR2" s="1"/>
  <c r="NQ2" s="1"/>
  <c r="NP2" s="1"/>
  <c r="NO2" s="1"/>
  <c r="NN2" s="1"/>
  <c r="NM2" s="1"/>
  <c r="NL2" s="1"/>
  <c r="NK2" s="1"/>
  <c r="NJ2" s="1"/>
  <c r="NI2" s="1"/>
  <c r="NH2" s="1"/>
  <c r="NG2" s="1"/>
  <c r="NF2" s="1"/>
  <c r="NE2" s="1"/>
  <c r="ND2" s="1"/>
  <c r="NC2" s="1"/>
  <c r="NB2" s="1"/>
  <c r="NA2" s="1"/>
  <c r="MZ2" s="1"/>
  <c r="MY2" s="1"/>
  <c r="MX2" s="1"/>
  <c r="MW2" s="1"/>
  <c r="MV2" s="1"/>
  <c r="MU2" s="1"/>
  <c r="MT2" s="1"/>
  <c r="MS2" s="1"/>
  <c r="MR2" s="1"/>
  <c r="MQ2" s="1"/>
  <c r="MP2" s="1"/>
  <c r="MO2" s="1"/>
  <c r="MN2" s="1"/>
  <c r="MM2" s="1"/>
  <c r="ML2" s="1"/>
  <c r="MK2" s="1"/>
  <c r="MJ2" s="1"/>
  <c r="MI2" s="1"/>
  <c r="MH2" s="1"/>
  <c r="MG2" s="1"/>
  <c r="MF2" s="1"/>
  <c r="ME2" s="1"/>
  <c r="MD2" s="1"/>
  <c r="MC2" s="1"/>
  <c r="MB2" s="1"/>
  <c r="MA2" s="1"/>
  <c r="LZ2" s="1"/>
  <c r="LY2" s="1"/>
  <c r="LX2" s="1"/>
  <c r="LW2" s="1"/>
  <c r="LV2" s="1"/>
  <c r="LU2" s="1"/>
  <c r="LT2" s="1"/>
  <c r="LS2" s="1"/>
  <c r="LR2" s="1"/>
  <c r="LQ2" s="1"/>
  <c r="LP2" s="1"/>
  <c r="LO2" s="1"/>
  <c r="LN2" s="1"/>
  <c r="LM2" s="1"/>
  <c r="LL2" s="1"/>
  <c r="LK2" s="1"/>
  <c r="LJ2" s="1"/>
  <c r="LI2" s="1"/>
  <c r="LH2" s="1"/>
  <c r="LG2" s="1"/>
  <c r="LF2" s="1"/>
  <c r="LE2" s="1"/>
  <c r="LD2" s="1"/>
  <c r="LC2" s="1"/>
  <c r="LB2" s="1"/>
  <c r="LA2" s="1"/>
  <c r="KZ2" s="1"/>
  <c r="KY2" s="1"/>
  <c r="KX2" s="1"/>
  <c r="KW2" s="1"/>
  <c r="KV2" s="1"/>
  <c r="KU2" s="1"/>
  <c r="KT2" s="1"/>
  <c r="KS2" s="1"/>
  <c r="KR2" s="1"/>
  <c r="KQ2" s="1"/>
  <c r="KP2" s="1"/>
  <c r="KO2" s="1"/>
  <c r="KN2" s="1"/>
  <c r="KM2" s="1"/>
  <c r="KL2" s="1"/>
  <c r="KK2" s="1"/>
  <c r="KJ2" s="1"/>
  <c r="KI2" s="1"/>
  <c r="KH2" s="1"/>
  <c r="KG2" s="1"/>
  <c r="KF2" s="1"/>
  <c r="KE2" s="1"/>
  <c r="KD2" s="1"/>
  <c r="KC2" s="1"/>
  <c r="KB2" s="1"/>
  <c r="KA2" s="1"/>
  <c r="JZ2" s="1"/>
  <c r="JY2" s="1"/>
  <c r="JX2" s="1"/>
  <c r="JW2" s="1"/>
  <c r="JV2" s="1"/>
  <c r="JU2" s="1"/>
  <c r="JT2" s="1"/>
  <c r="JS2" s="1"/>
  <c r="JR2" s="1"/>
  <c r="JQ2" s="1"/>
  <c r="JP2" s="1"/>
  <c r="JO2" s="1"/>
  <c r="JN2" s="1"/>
  <c r="JM2" s="1"/>
  <c r="JL2" s="1"/>
  <c r="JK2" s="1"/>
  <c r="JJ2" s="1"/>
  <c r="JI2" s="1"/>
  <c r="JH2" s="1"/>
  <c r="JG2" s="1"/>
  <c r="JF2" s="1"/>
  <c r="JE2" s="1"/>
  <c r="JD2" s="1"/>
  <c r="JC2" s="1"/>
  <c r="JB2" s="1"/>
  <c r="JA2" s="1"/>
  <c r="IZ2" s="1"/>
  <c r="IY2" s="1"/>
  <c r="IX2" s="1"/>
  <c r="IW2" s="1"/>
  <c r="IV2" s="1"/>
  <c r="IU2" s="1"/>
  <c r="IT2" s="1"/>
  <c r="IS2" s="1"/>
  <c r="IR2" s="1"/>
  <c r="IQ2" s="1"/>
  <c r="IP2" s="1"/>
  <c r="IO2" s="1"/>
  <c r="IN2" s="1"/>
  <c r="IM2" s="1"/>
  <c r="IL2" s="1"/>
  <c r="IK2" s="1"/>
  <c r="IJ2" s="1"/>
  <c r="II2" s="1"/>
  <c r="IH2" s="1"/>
  <c r="IG2" s="1"/>
  <c r="IF2" s="1"/>
  <c r="IE2" s="1"/>
  <c r="ID2" s="1"/>
  <c r="IC2" s="1"/>
  <c r="IB2" s="1"/>
  <c r="IA2" s="1"/>
  <c r="HZ2" s="1"/>
  <c r="HY2" s="1"/>
  <c r="HX2" s="1"/>
  <c r="HW2" s="1"/>
  <c r="HV2" s="1"/>
  <c r="HU2" s="1"/>
  <c r="HT2" s="1"/>
  <c r="HS2" s="1"/>
  <c r="HR2" s="1"/>
  <c r="HQ2" s="1"/>
  <c r="HP2" s="1"/>
  <c r="HO2" s="1"/>
  <c r="HN2" s="1"/>
  <c r="HM2" s="1"/>
  <c r="HL2" s="1"/>
  <c r="HK2" s="1"/>
  <c r="HJ2" s="1"/>
  <c r="HI2" s="1"/>
  <c r="HH2" s="1"/>
  <c r="HG2" s="1"/>
  <c r="HF2" s="1"/>
  <c r="HE2" s="1"/>
  <c r="HD2" s="1"/>
  <c r="HC2" s="1"/>
  <c r="HB2" s="1"/>
  <c r="HA2" s="1"/>
  <c r="GZ2" s="1"/>
  <c r="GY2" s="1"/>
  <c r="GX2" s="1"/>
  <c r="GW2" s="1"/>
  <c r="GV2" s="1"/>
  <c r="GU2" s="1"/>
  <c r="GT2" s="1"/>
  <c r="GS2" s="1"/>
  <c r="GR2" s="1"/>
  <c r="GQ2" s="1"/>
  <c r="GP2" s="1"/>
  <c r="GO2" s="1"/>
  <c r="GN2" s="1"/>
  <c r="GM2" s="1"/>
  <c r="GL2" s="1"/>
  <c r="GK2" s="1"/>
  <c r="GJ2" s="1"/>
  <c r="GI2" s="1"/>
  <c r="GH2" s="1"/>
  <c r="GG2" s="1"/>
  <c r="GF2" s="1"/>
  <c r="GE2" s="1"/>
  <c r="GD2" s="1"/>
  <c r="GC2" s="1"/>
  <c r="GB2" s="1"/>
  <c r="GA2" s="1"/>
  <c r="FZ2" s="1"/>
  <c r="FY2" s="1"/>
  <c r="FX2" s="1"/>
  <c r="FW2" s="1"/>
  <c r="FV2" s="1"/>
  <c r="FU2" s="1"/>
  <c r="FT2" s="1"/>
  <c r="FS2" s="1"/>
  <c r="FR2" s="1"/>
  <c r="FQ2" s="1"/>
  <c r="FP2" s="1"/>
  <c r="FO2" s="1"/>
  <c r="FN2" s="1"/>
  <c r="FM2" s="1"/>
  <c r="FL2" s="1"/>
  <c r="FK2" s="1"/>
  <c r="FJ2" s="1"/>
  <c r="FI2" s="1"/>
  <c r="FH2" s="1"/>
  <c r="FG2" s="1"/>
  <c r="FF2" s="1"/>
  <c r="FE2" s="1"/>
  <c r="FD2" s="1"/>
  <c r="FC2" s="1"/>
  <c r="FB2" s="1"/>
  <c r="FA2" s="1"/>
  <c r="EZ2" s="1"/>
  <c r="EY2" s="1"/>
  <c r="EX2" s="1"/>
  <c r="EW2" s="1"/>
  <c r="EV2" s="1"/>
  <c r="EU2" s="1"/>
  <c r="ET2" s="1"/>
  <c r="ES2" s="1"/>
  <c r="ER2" s="1"/>
  <c r="EQ2" s="1"/>
  <c r="EP2" s="1"/>
  <c r="EO2" s="1"/>
  <c r="EN2" s="1"/>
  <c r="EM2" s="1"/>
  <c r="EL2" s="1"/>
  <c r="EK2" s="1"/>
  <c r="EJ2" s="1"/>
  <c r="EI2" s="1"/>
  <c r="EH2" s="1"/>
  <c r="EG2" s="1"/>
  <c r="EF2" s="1"/>
  <c r="EE2" s="1"/>
  <c r="ED2" s="1"/>
  <c r="EC2" s="1"/>
  <c r="EB2" s="1"/>
  <c r="EA2" s="1"/>
  <c r="DZ2" s="1"/>
  <c r="DY2" s="1"/>
  <c r="DX2" s="1"/>
  <c r="DW2" s="1"/>
  <c r="DV2" s="1"/>
  <c r="DU2" s="1"/>
  <c r="DT2" s="1"/>
  <c r="DS2" s="1"/>
  <c r="DR2" s="1"/>
  <c r="DQ2" s="1"/>
  <c r="DP2" s="1"/>
  <c r="DO2" s="1"/>
  <c r="DN2" s="1"/>
  <c r="DM2" s="1"/>
  <c r="DL2" s="1"/>
  <c r="DK2" s="1"/>
  <c r="DJ2" s="1"/>
  <c r="DI2" s="1"/>
  <c r="DH2" s="1"/>
  <c r="DG2" s="1"/>
  <c r="DF2" s="1"/>
  <c r="DE2" s="1"/>
  <c r="DD2" s="1"/>
  <c r="DC2" s="1"/>
  <c r="DB2" s="1"/>
  <c r="DA2" s="1"/>
  <c r="CZ2" s="1"/>
  <c r="CY2" s="1"/>
  <c r="CX2" s="1"/>
  <c r="CW2" s="1"/>
  <c r="CV2" s="1"/>
  <c r="CU2" s="1"/>
  <c r="CT2" s="1"/>
  <c r="CS2" s="1"/>
  <c r="CR2" s="1"/>
  <c r="CQ2" s="1"/>
  <c r="CP2" s="1"/>
  <c r="CO2" s="1"/>
  <c r="CN2" s="1"/>
  <c r="CM2" s="1"/>
  <c r="CL2" s="1"/>
  <c r="CK2" s="1"/>
  <c r="CJ2" s="1"/>
  <c r="CI2" s="1"/>
  <c r="CH2" s="1"/>
  <c r="CG2" s="1"/>
  <c r="CF2" s="1"/>
  <c r="CE2" s="1"/>
  <c r="CD2" s="1"/>
  <c r="CC2" s="1"/>
  <c r="CB2" s="1"/>
  <c r="CA2" s="1"/>
  <c r="BZ2" s="1"/>
  <c r="BY2" s="1"/>
  <c r="BX2" s="1"/>
  <c r="BW2" s="1"/>
  <c r="BV2" s="1"/>
  <c r="BU2" s="1"/>
  <c r="BT2" s="1"/>
  <c r="BS2" s="1"/>
  <c r="BR2" s="1"/>
  <c r="BQ2" s="1"/>
  <c r="BP2" s="1"/>
  <c r="BO2" s="1"/>
  <c r="BN2" s="1"/>
  <c r="BM2" s="1"/>
  <c r="BL2" s="1"/>
  <c r="BK2" s="1"/>
  <c r="BJ2" s="1"/>
  <c r="BI2" s="1"/>
  <c r="BH2" s="1"/>
  <c r="BG2" s="1"/>
  <c r="BF2" s="1"/>
  <c r="BE2" s="1"/>
  <c r="BD2" s="1"/>
  <c r="BC2" s="1"/>
  <c r="BB2" s="1"/>
  <c r="BA2" s="1"/>
  <c r="AZ2" s="1"/>
  <c r="AY2" s="1"/>
  <c r="AX2" s="1"/>
  <c r="AW2" s="1"/>
  <c r="AV2" s="1"/>
  <c r="AU2" s="1"/>
  <c r="AT2" s="1"/>
  <c r="AS2" s="1"/>
  <c r="AR2" s="1"/>
  <c r="AQ2" s="1"/>
  <c r="AP2" s="1"/>
  <c r="AO2" s="1"/>
  <c r="AN2" s="1"/>
  <c r="AM2" s="1"/>
  <c r="AL2" s="1"/>
  <c r="AK2" s="1"/>
  <c r="AJ2" s="1"/>
  <c r="AI2" s="1"/>
  <c r="AH2" s="1"/>
  <c r="AG2" s="1"/>
  <c r="AF2" s="1"/>
  <c r="AE2" s="1"/>
  <c r="AD2" s="1"/>
  <c r="AC2" s="1"/>
  <c r="AB2" s="1"/>
  <c r="AA2" s="1"/>
  <c r="Z2" s="1"/>
  <c r="Y2" s="1"/>
  <c r="X2" s="1"/>
  <c r="W2" s="1"/>
  <c r="V2" s="1"/>
  <c r="U2" s="1"/>
  <c r="T2" s="1"/>
  <c r="S2" s="1"/>
  <c r="R2" s="1"/>
  <c r="Q2" s="1"/>
  <c r="P2" s="1"/>
  <c r="O2" s="1"/>
  <c r="N2" s="1"/>
  <c r="M2" s="1"/>
  <c r="L2" s="1"/>
  <c r="K2" s="1"/>
  <c r="J2" s="1"/>
  <c r="I2" s="1"/>
  <c r="H2" s="1"/>
  <c r="G2" s="1"/>
  <c r="F2" s="1"/>
  <c r="E2" s="1"/>
  <c r="D2"/>
  <c r="C2"/>
  <c r="D23" i="47"/>
  <c r="C23"/>
  <c r="D22"/>
  <c r="C22"/>
  <c r="D21"/>
  <c r="C21"/>
  <c r="D20"/>
  <c r="C20"/>
  <c r="D19"/>
  <c r="C19"/>
  <c r="D16"/>
  <c r="D14"/>
  <c r="D12"/>
  <c r="C12"/>
  <c r="D11"/>
  <c r="C11"/>
  <c r="D10"/>
  <c r="C10"/>
  <c r="D8"/>
  <c r="C8"/>
  <c r="D7"/>
  <c r="C7"/>
  <c r="D6"/>
  <c r="C6"/>
  <c r="D5"/>
  <c r="C5"/>
  <c r="H4"/>
  <c r="P38" i="46"/>
  <c r="P37"/>
  <c r="P36"/>
  <c r="Z35"/>
  <c r="X35" s="1"/>
  <c r="W35" s="1"/>
  <c r="V35" s="1"/>
  <c r="U35" s="1"/>
  <c r="T35"/>
  <c r="P34"/>
  <c r="Z33" s="1"/>
  <c r="X33" s="1"/>
  <c r="W33" s="1"/>
  <c r="V33" s="1"/>
  <c r="U33" s="1"/>
  <c r="T33"/>
  <c r="P32"/>
  <c r="Z31"/>
  <c r="X31" s="1"/>
  <c r="W31" s="1"/>
  <c r="V31" s="1"/>
  <c r="U31"/>
  <c r="P30"/>
  <c r="Z29"/>
  <c r="X29" s="1"/>
  <c r="W29" s="1"/>
  <c r="V29" s="1"/>
  <c r="U29"/>
  <c r="P28"/>
  <c r="U27"/>
  <c r="T27"/>
  <c r="P26"/>
  <c r="U25"/>
  <c r="T25"/>
  <c r="K25"/>
  <c r="J25"/>
  <c r="P24"/>
  <c r="K24"/>
  <c r="J24"/>
  <c r="K23"/>
  <c r="J23"/>
  <c r="K22" s="1"/>
  <c r="J22" s="1"/>
  <c r="K21"/>
  <c r="J21" s="1"/>
  <c r="K20" s="1"/>
  <c r="J20" s="1"/>
  <c r="P19"/>
  <c r="K19" s="1"/>
  <c r="J19" s="1"/>
  <c r="P18"/>
  <c r="K18" s="1"/>
  <c r="J18" s="1"/>
  <c r="P17"/>
  <c r="K17"/>
  <c r="J17"/>
  <c r="Z16" s="1"/>
  <c r="X16" s="1"/>
  <c r="W16" s="1"/>
  <c r="V16" s="1"/>
  <c r="U16"/>
  <c r="T16"/>
  <c r="P15"/>
  <c r="Z14" s="1"/>
  <c r="X14" s="1"/>
  <c r="W14" s="1"/>
  <c r="V14" s="1"/>
  <c r="U14"/>
  <c r="T14"/>
  <c r="P13"/>
  <c r="K13"/>
  <c r="J13"/>
  <c r="Z12"/>
  <c r="X12" s="1"/>
  <c r="W12" s="1"/>
  <c r="V12" s="1"/>
  <c r="U12" s="1"/>
  <c r="T12"/>
  <c r="K12"/>
  <c r="J12"/>
  <c r="P11"/>
  <c r="K11"/>
  <c r="J11"/>
  <c r="Z10" s="1"/>
  <c r="X10" s="1"/>
  <c r="W10" s="1"/>
  <c r="V10" s="1"/>
  <c r="U10"/>
  <c r="T10"/>
  <c r="P9"/>
  <c r="U8"/>
  <c r="T8"/>
  <c r="P7"/>
  <c r="Z6"/>
  <c r="X6" s="1"/>
  <c r="W6" s="1"/>
  <c r="V6"/>
  <c r="U6" s="1"/>
  <c r="T6"/>
  <c r="P5"/>
  <c r="D19" i="48" l="1"/>
  <c r="F19"/>
  <c r="J26" i="46"/>
  <c r="Z25" s="1"/>
  <c r="X25" s="1"/>
  <c r="W25" s="1"/>
  <c r="V25" s="1"/>
  <c r="K26"/>
  <c r="F30" i="48"/>
  <c r="F16" s="1"/>
  <c r="G19"/>
  <c r="G25" s="1"/>
  <c r="E30"/>
  <c r="E25" s="1"/>
  <c r="U19"/>
  <c r="T19"/>
  <c r="D30"/>
  <c r="G18"/>
  <c r="G16"/>
  <c r="I9" i="53"/>
  <c r="H9" s="1"/>
  <c r="G9" s="1"/>
  <c r="H27"/>
  <c r="I143"/>
  <c r="I88"/>
  <c r="I134"/>
  <c r="I125"/>
  <c r="I97"/>
  <c r="I42"/>
  <c r="I33"/>
  <c r="H33" s="1"/>
  <c r="I106"/>
  <c r="I70"/>
  <c r="I61"/>
  <c r="I51"/>
  <c r="I115"/>
  <c r="I79"/>
  <c r="V24" i="48"/>
  <c r="H30" i="53"/>
  <c r="I144"/>
  <c r="I89"/>
  <c r="I34"/>
  <c r="H34" s="1"/>
  <c r="I135"/>
  <c r="I126"/>
  <c r="I98"/>
  <c r="I43"/>
  <c r="I107"/>
  <c r="I71"/>
  <c r="I62"/>
  <c r="I52"/>
  <c r="I116"/>
  <c r="I80"/>
  <c r="R13" i="48"/>
  <c r="I36" s="1"/>
  <c r="W21"/>
  <c r="V21" s="1"/>
  <c r="U21" s="1"/>
  <c r="T21" s="1"/>
  <c r="T22" s="1"/>
  <c r="T23" s="1"/>
  <c r="F12" i="53"/>
  <c r="Y27" i="45"/>
  <c r="X27"/>
  <c r="W27"/>
  <c r="V27"/>
  <c r="R27"/>
  <c r="P27"/>
  <c r="L27"/>
  <c r="H27"/>
  <c r="Y26"/>
  <c r="X26"/>
  <c r="W26"/>
  <c r="V26"/>
  <c r="R26"/>
  <c r="P26"/>
  <c r="L26"/>
  <c r="H26"/>
  <c r="Y25"/>
  <c r="X25"/>
  <c r="W25"/>
  <c r="V25"/>
  <c r="R25"/>
  <c r="P25"/>
  <c r="L25"/>
  <c r="H25"/>
  <c r="Y24"/>
  <c r="X24"/>
  <c r="W24"/>
  <c r="V24"/>
  <c r="R24"/>
  <c r="P24"/>
  <c r="L24"/>
  <c r="H24"/>
  <c r="Y23"/>
  <c r="X23"/>
  <c r="W23"/>
  <c r="V23"/>
  <c r="R23"/>
  <c r="P23"/>
  <c r="L23"/>
  <c r="H23"/>
  <c r="Y22"/>
  <c r="X22"/>
  <c r="W22"/>
  <c r="V22"/>
  <c r="R22"/>
  <c r="P22"/>
  <c r="L22"/>
  <c r="H22"/>
  <c r="Y21"/>
  <c r="X21"/>
  <c r="W21"/>
  <c r="V21"/>
  <c r="R21"/>
  <c r="P21"/>
  <c r="L21"/>
  <c r="H21"/>
  <c r="Y20"/>
  <c r="X20"/>
  <c r="W20"/>
  <c r="V20"/>
  <c r="R20"/>
  <c r="P20"/>
  <c r="L20"/>
  <c r="H20"/>
  <c r="Y19"/>
  <c r="X19"/>
  <c r="W19"/>
  <c r="V19"/>
  <c r="R19"/>
  <c r="P19"/>
  <c r="L19"/>
  <c r="H19"/>
  <c r="Y18"/>
  <c r="X18"/>
  <c r="W18"/>
  <c r="V18"/>
  <c r="R18"/>
  <c r="P18"/>
  <c r="L18"/>
  <c r="H18"/>
  <c r="Y17"/>
  <c r="X17"/>
  <c r="W17"/>
  <c r="V17"/>
  <c r="R17"/>
  <c r="P17"/>
  <c r="L17"/>
  <c r="H17"/>
  <c r="Y16"/>
  <c r="X16"/>
  <c r="W16"/>
  <c r="V16"/>
  <c r="R16"/>
  <c r="P16"/>
  <c r="L16"/>
  <c r="H16"/>
  <c r="Y15"/>
  <c r="X15"/>
  <c r="W15"/>
  <c r="V15"/>
  <c r="R15"/>
  <c r="P15"/>
  <c r="L15"/>
  <c r="H15"/>
  <c r="Y14"/>
  <c r="X14"/>
  <c r="W14"/>
  <c r="V14"/>
  <c r="R14"/>
  <c r="P14"/>
  <c r="L14"/>
  <c r="H14"/>
  <c r="Y13"/>
  <c r="X13"/>
  <c r="W13"/>
  <c r="V13"/>
  <c r="P13"/>
  <c r="L13"/>
  <c r="H13"/>
  <c r="Y12"/>
  <c r="X12"/>
  <c r="W12"/>
  <c r="V12"/>
  <c r="R12"/>
  <c r="P12"/>
  <c r="L12"/>
  <c r="H12"/>
  <c r="Y11"/>
  <c r="X11"/>
  <c r="W11"/>
  <c r="V11"/>
  <c r="R11"/>
  <c r="P11"/>
  <c r="L11"/>
  <c r="H11"/>
  <c r="Y10"/>
  <c r="X10"/>
  <c r="W10"/>
  <c r="V10"/>
  <c r="R10"/>
  <c r="P10"/>
  <c r="L10"/>
  <c r="H10"/>
  <c r="Y9"/>
  <c r="X9"/>
  <c r="W9"/>
  <c r="V9"/>
  <c r="H9" s="1"/>
  <c r="P9"/>
  <c r="L9"/>
  <c r="Y8"/>
  <c r="X8"/>
  <c r="W8"/>
  <c r="V8"/>
  <c r="P8"/>
  <c r="L8"/>
  <c r="Y7"/>
  <c r="P7" s="1"/>
  <c r="X7"/>
  <c r="L7" s="1"/>
  <c r="W7"/>
  <c r="V7"/>
  <c r="H7"/>
  <c r="Y6"/>
  <c r="X6"/>
  <c r="W6"/>
  <c r="V6"/>
  <c r="H6" s="1"/>
  <c r="P6"/>
  <c r="L6"/>
  <c r="Y5"/>
  <c r="X5"/>
  <c r="W5"/>
  <c r="V5"/>
  <c r="P5"/>
  <c r="L5"/>
  <c r="H5"/>
  <c r="Y4"/>
  <c r="X4"/>
  <c r="W4"/>
  <c r="V4"/>
  <c r="P4"/>
  <c r="L4"/>
  <c r="X2"/>
  <c r="W2"/>
  <c r="I16" i="44"/>
  <c r="I15"/>
  <c r="AK16"/>
  <c r="I14"/>
  <c r="I13"/>
  <c r="AK14"/>
  <c r="I12"/>
  <c r="I11"/>
  <c r="AK12"/>
  <c r="I6" s="1"/>
  <c r="I10"/>
  <c r="I9"/>
  <c r="AK10"/>
  <c r="AK8"/>
  <c r="I5" s="1"/>
  <c r="J5" s="1"/>
  <c r="AK4"/>
  <c r="J4" s="1"/>
  <c r="C23" i="43"/>
  <c r="MO2" i="49"/>
  <c r="MN2"/>
  <c r="MM2" s="1"/>
  <c r="ML2" s="1"/>
  <c r="MK2"/>
  <c r="MJ2"/>
  <c r="MI2"/>
  <c r="MH2" s="1"/>
  <c r="MG2" s="1"/>
  <c r="MF2" s="1"/>
  <c r="ME2" s="1"/>
  <c r="MD2" s="1"/>
  <c r="MC2" s="1"/>
  <c r="MB2" s="1"/>
  <c r="MA2"/>
  <c r="LZ2"/>
  <c r="LY2"/>
  <c r="LX2" s="1"/>
  <c r="LW2" s="1"/>
  <c r="LV2" s="1"/>
  <c r="LU2" s="1"/>
  <c r="LT2" s="1"/>
  <c r="LS2" s="1"/>
  <c r="LR2" s="1"/>
  <c r="LQ2" s="1"/>
  <c r="LP2"/>
  <c r="LO2"/>
  <c r="LN2" s="1"/>
  <c r="LM2" s="1"/>
  <c r="LL2" s="1"/>
  <c r="LK2" s="1"/>
  <c r="LJ2" s="1"/>
  <c r="LI2" s="1"/>
  <c r="LH2" s="1"/>
  <c r="LG2"/>
  <c r="LF2"/>
  <c r="LE2"/>
  <c r="LD2" s="1"/>
  <c r="LC2" s="1"/>
  <c r="LB2" s="1"/>
  <c r="LA2" s="1"/>
  <c r="KZ2" s="1"/>
  <c r="KY2" s="1"/>
  <c r="KX2" s="1"/>
  <c r="KW2"/>
  <c r="KV2"/>
  <c r="KU2"/>
  <c r="KT2" s="1"/>
  <c r="KS2" s="1"/>
  <c r="KR2" s="1"/>
  <c r="KQ2" s="1"/>
  <c r="KP2" s="1"/>
  <c r="KO2" s="1"/>
  <c r="KN2" s="1"/>
  <c r="KM2"/>
  <c r="KL2"/>
  <c r="KK2"/>
  <c r="KJ2" s="1"/>
  <c r="KI2" s="1"/>
  <c r="KH2" s="1"/>
  <c r="KG2" s="1"/>
  <c r="KF2" s="1"/>
  <c r="KE2" s="1"/>
  <c r="KD2" s="1"/>
  <c r="KC2"/>
  <c r="KB2"/>
  <c r="KA2"/>
  <c r="JZ2" s="1"/>
  <c r="JY2" s="1"/>
  <c r="JX2" s="1"/>
  <c r="JW2" s="1"/>
  <c r="JV2" s="1"/>
  <c r="JU2" s="1"/>
  <c r="JT2" s="1"/>
  <c r="JS2"/>
  <c r="JR2"/>
  <c r="JQ2"/>
  <c r="JP2" s="1"/>
  <c r="JO2" s="1"/>
  <c r="JN2" s="1"/>
  <c r="JM2" s="1"/>
  <c r="JL2" s="1"/>
  <c r="JK2" s="1"/>
  <c r="JJ2" s="1"/>
  <c r="JI2" s="1"/>
  <c r="JH2" s="1"/>
  <c r="JG2"/>
  <c r="JF2" s="1"/>
  <c r="JE2" s="1"/>
  <c r="JD2" s="1"/>
  <c r="JC2" s="1"/>
  <c r="JB2" s="1"/>
  <c r="JA2" s="1"/>
  <c r="IZ2" s="1"/>
  <c r="IY2"/>
  <c r="IX2"/>
  <c r="IW2"/>
  <c r="IV2" s="1"/>
  <c r="IU2" s="1"/>
  <c r="IT2" s="1"/>
  <c r="IS2" s="1"/>
  <c r="IR2" s="1"/>
  <c r="IQ2" s="1"/>
  <c r="IP2" s="1"/>
  <c r="IO2" s="1"/>
  <c r="IN2" s="1"/>
  <c r="F18" i="48" l="1"/>
  <c r="D25"/>
  <c r="I8" i="44"/>
  <c r="H4" i="45"/>
  <c r="R4" s="1"/>
  <c r="F25" i="48"/>
  <c r="R13" i="45"/>
  <c r="H8"/>
  <c r="R7"/>
  <c r="I7" i="44"/>
  <c r="R8" i="45"/>
  <c r="R5"/>
  <c r="E18" i="48"/>
  <c r="E16"/>
  <c r="R6" i="45"/>
  <c r="SM2" i="49"/>
  <c r="SL2" s="1"/>
  <c r="SK2" s="1"/>
  <c r="SJ2" s="1"/>
  <c r="SI2" s="1"/>
  <c r="SH2" s="1"/>
  <c r="SG2" s="1"/>
  <c r="SF2" s="1"/>
  <c r="SE2" s="1"/>
  <c r="SD2" s="1"/>
  <c r="SC2" s="1"/>
  <c r="SB2" s="1"/>
  <c r="SA2" s="1"/>
  <c r="RZ2" s="1"/>
  <c r="RY2" s="1"/>
  <c r="RX2" s="1"/>
  <c r="RW2" s="1"/>
  <c r="RV2" s="1"/>
  <c r="RU2" s="1"/>
  <c r="RT2" s="1"/>
  <c r="RS2" s="1"/>
  <c r="RR2" s="1"/>
  <c r="RQ2" s="1"/>
  <c r="RP2" s="1"/>
  <c r="RO2" s="1"/>
  <c r="RN2" s="1"/>
  <c r="RM2" s="1"/>
  <c r="RL2" s="1"/>
  <c r="RK2" s="1"/>
  <c r="RJ2" s="1"/>
  <c r="RI2" s="1"/>
  <c r="RH2" s="1"/>
  <c r="RG2" s="1"/>
  <c r="RF2" s="1"/>
  <c r="RE2" s="1"/>
  <c r="RD2" s="1"/>
  <c r="RC2" s="1"/>
  <c r="RB2" s="1"/>
  <c r="RA2" s="1"/>
  <c r="QZ2" s="1"/>
  <c r="QY2" s="1"/>
  <c r="QX2" s="1"/>
  <c r="QW2" s="1"/>
  <c r="QV2" s="1"/>
  <c r="QU2" s="1"/>
  <c r="QT2" s="1"/>
  <c r="QS2" s="1"/>
  <c r="QR2" s="1"/>
  <c r="QQ2" s="1"/>
  <c r="QP2" s="1"/>
  <c r="QO2" s="1"/>
  <c r="QN2" s="1"/>
  <c r="QM2" s="1"/>
  <c r="QL2" s="1"/>
  <c r="QK2" s="1"/>
  <c r="QJ2" s="1"/>
  <c r="QI2" s="1"/>
  <c r="QH2" s="1"/>
  <c r="QG2" s="1"/>
  <c r="QF2" s="1"/>
  <c r="QE2" s="1"/>
  <c r="QD2" s="1"/>
  <c r="QC2" s="1"/>
  <c r="QB2" s="1"/>
  <c r="QA2" s="1"/>
  <c r="PZ2" s="1"/>
  <c r="PY2" s="1"/>
  <c r="PX2" s="1"/>
  <c r="PW2" s="1"/>
  <c r="PV2" s="1"/>
  <c r="PU2" s="1"/>
  <c r="PT2" s="1"/>
  <c r="PS2" s="1"/>
  <c r="PR2" s="1"/>
  <c r="PQ2" s="1"/>
  <c r="PP2" s="1"/>
  <c r="PO2" s="1"/>
  <c r="PN2" s="1"/>
  <c r="PM2" s="1"/>
  <c r="PL2" s="1"/>
  <c r="PK2" s="1"/>
  <c r="PJ2" s="1"/>
  <c r="PI2" s="1"/>
  <c r="PH2" s="1"/>
  <c r="PG2" s="1"/>
  <c r="PF2" s="1"/>
  <c r="PE2" s="1"/>
  <c r="PD2" s="1"/>
  <c r="PC2" s="1"/>
  <c r="PB2" s="1"/>
  <c r="PA2" s="1"/>
  <c r="OZ2" s="1"/>
  <c r="OY2" s="1"/>
  <c r="OX2" s="1"/>
  <c r="OW2" s="1"/>
  <c r="OV2" s="1"/>
  <c r="OU2" s="1"/>
  <c r="OT2" s="1"/>
  <c r="OS2" s="1"/>
  <c r="OR2" s="1"/>
  <c r="OQ2" s="1"/>
  <c r="OP2" s="1"/>
  <c r="OO2" s="1"/>
  <c r="ON2" s="1"/>
  <c r="OM2" s="1"/>
  <c r="OL2" s="1"/>
  <c r="OK2" s="1"/>
  <c r="OJ2" s="1"/>
  <c r="OI2" s="1"/>
  <c r="OH2" s="1"/>
  <c r="OG2" s="1"/>
  <c r="OF2" s="1"/>
  <c r="OE2" s="1"/>
  <c r="OD2" s="1"/>
  <c r="OC2" s="1"/>
  <c r="OB2" s="1"/>
  <c r="OA2" s="1"/>
  <c r="NZ2" s="1"/>
  <c r="NY2" s="1"/>
  <c r="NX2" s="1"/>
  <c r="NW2" s="1"/>
  <c r="NV2" s="1"/>
  <c r="NU2" s="1"/>
  <c r="NT2" s="1"/>
  <c r="NS2" s="1"/>
  <c r="NR2" s="1"/>
  <c r="NQ2" s="1"/>
  <c r="NP2" s="1"/>
  <c r="NO2" s="1"/>
  <c r="NN2" s="1"/>
  <c r="NM2" s="1"/>
  <c r="NL2" s="1"/>
  <c r="NK2" s="1"/>
  <c r="NJ2" s="1"/>
  <c r="NI2" s="1"/>
  <c r="NH2" s="1"/>
  <c r="NG2" s="1"/>
  <c r="NF2" s="1"/>
  <c r="NE2" s="1"/>
  <c r="ND2" s="1"/>
  <c r="NC2" s="1"/>
  <c r="NB2" s="1"/>
  <c r="NA2" s="1"/>
  <c r="MZ2" s="1"/>
  <c r="MY2" s="1"/>
  <c r="MX2" s="1"/>
  <c r="MW2" s="1"/>
  <c r="MV2" s="1"/>
  <c r="MU2" s="1"/>
  <c r="MT2" s="1"/>
  <c r="MS2" s="1"/>
  <c r="MR2" s="1"/>
  <c r="MQ2" s="1"/>
  <c r="MP2" s="1"/>
  <c r="D18" i="47"/>
  <c r="D18" i="48"/>
  <c r="D16"/>
  <c r="W22"/>
  <c r="W23" s="1"/>
  <c r="H23" i="53"/>
  <c r="F13"/>
  <c r="F14" s="1"/>
  <c r="F15" s="1"/>
  <c r="F16" s="1"/>
  <c r="F17" s="1"/>
  <c r="F18" s="1"/>
  <c r="F19" s="1"/>
  <c r="F20" s="1"/>
  <c r="J23"/>
  <c r="V22" i="48"/>
  <c r="V23" s="1"/>
  <c r="G30" i="53"/>
  <c r="H144"/>
  <c r="H135"/>
  <c r="H126"/>
  <c r="H98"/>
  <c r="H43"/>
  <c r="H107"/>
  <c r="H71"/>
  <c r="H62"/>
  <c r="H52"/>
  <c r="H116"/>
  <c r="H80"/>
  <c r="H89"/>
  <c r="G27"/>
  <c r="H143"/>
  <c r="H134"/>
  <c r="H125"/>
  <c r="H97"/>
  <c r="H42"/>
  <c r="H106"/>
  <c r="H70"/>
  <c r="H61"/>
  <c r="H51"/>
  <c r="H115"/>
  <c r="H79"/>
  <c r="H88"/>
  <c r="G23"/>
  <c r="U22" i="48"/>
  <c r="U23" s="1"/>
  <c r="IM2" i="49"/>
  <c r="IL2" s="1"/>
  <c r="IK2" s="1"/>
  <c r="IJ2" s="1"/>
  <c r="II2" s="1"/>
  <c r="IH2" s="1"/>
  <c r="IG2" s="1"/>
  <c r="IF2" s="1"/>
  <c r="IE2" s="1"/>
  <c r="ID2" s="1"/>
  <c r="I18" i="44" l="1"/>
  <c r="D26" i="47" s="1"/>
  <c r="R29" i="45"/>
  <c r="D27" i="47" s="1"/>
  <c r="H147" i="53"/>
  <c r="H146"/>
  <c r="H138"/>
  <c r="H137"/>
  <c r="H129"/>
  <c r="H128"/>
  <c r="H101"/>
  <c r="H100"/>
  <c r="H46"/>
  <c r="H45"/>
  <c r="H110"/>
  <c r="H109"/>
  <c r="H74"/>
  <c r="H73"/>
  <c r="H65"/>
  <c r="H64"/>
  <c r="H55"/>
  <c r="H54"/>
  <c r="H119"/>
  <c r="H118"/>
  <c r="H83"/>
  <c r="H82"/>
  <c r="H92"/>
  <c r="H91"/>
  <c r="H37"/>
  <c r="H36"/>
  <c r="J21"/>
  <c r="G146"/>
  <c r="G147"/>
  <c r="G138"/>
  <c r="G110"/>
  <c r="G109"/>
  <c r="G74"/>
  <c r="G73"/>
  <c r="G65"/>
  <c r="G64"/>
  <c r="G55"/>
  <c r="G54"/>
  <c r="G119"/>
  <c r="G118"/>
  <c r="G83"/>
  <c r="G82"/>
  <c r="G92"/>
  <c r="G91"/>
  <c r="G37"/>
  <c r="G36"/>
  <c r="G137"/>
  <c r="G129"/>
  <c r="G128"/>
  <c r="G101"/>
  <c r="G100"/>
  <c r="G46"/>
  <c r="G45"/>
  <c r="G144"/>
  <c r="G107"/>
  <c r="G71"/>
  <c r="G62"/>
  <c r="G52"/>
  <c r="G116"/>
  <c r="G80"/>
  <c r="G89"/>
  <c r="G135"/>
  <c r="G126"/>
  <c r="G98"/>
  <c r="G43"/>
  <c r="G34"/>
  <c r="J147"/>
  <c r="J146"/>
  <c r="J138"/>
  <c r="J137"/>
  <c r="J129"/>
  <c r="J128"/>
  <c r="J119"/>
  <c r="J118"/>
  <c r="J83"/>
  <c r="J82"/>
  <c r="J92"/>
  <c r="J91"/>
  <c r="J37"/>
  <c r="J36"/>
  <c r="J101"/>
  <c r="J100"/>
  <c r="J46"/>
  <c r="J45"/>
  <c r="J110"/>
  <c r="J109"/>
  <c r="J74"/>
  <c r="J73"/>
  <c r="J65"/>
  <c r="J64"/>
  <c r="J55"/>
  <c r="J54"/>
  <c r="G143"/>
  <c r="G106"/>
  <c r="G70"/>
  <c r="G61"/>
  <c r="G51"/>
  <c r="G33"/>
  <c r="G115"/>
  <c r="G79"/>
  <c r="G88"/>
  <c r="G134"/>
  <c r="G125"/>
  <c r="G97"/>
  <c r="G42"/>
  <c r="I23"/>
  <c r="IC2" i="49"/>
  <c r="IB2" s="1"/>
  <c r="IA2" s="1"/>
  <c r="HZ2" s="1"/>
  <c r="HY2" s="1"/>
  <c r="HX2" s="1"/>
  <c r="HW2" s="1"/>
  <c r="HV2" s="1"/>
  <c r="HU2" s="1"/>
  <c r="HT2" s="1"/>
  <c r="I147" i="53" l="1"/>
  <c r="I146"/>
  <c r="I138"/>
  <c r="I92"/>
  <c r="I91"/>
  <c r="I37"/>
  <c r="I36"/>
  <c r="I137"/>
  <c r="I129"/>
  <c r="I128"/>
  <c r="I101"/>
  <c r="I100"/>
  <c r="I46"/>
  <c r="I45"/>
  <c r="I110"/>
  <c r="I109"/>
  <c r="I74"/>
  <c r="I73"/>
  <c r="I65"/>
  <c r="I64"/>
  <c r="I55"/>
  <c r="I54"/>
  <c r="I119"/>
  <c r="I118"/>
  <c r="I83"/>
  <c r="I82"/>
  <c r="I21"/>
  <c r="J149"/>
  <c r="J140"/>
  <c r="J131"/>
  <c r="J112"/>
  <c r="J76"/>
  <c r="G16" i="52" s="1"/>
  <c r="J121" i="53"/>
  <c r="J85"/>
  <c r="J94"/>
  <c r="J39"/>
  <c r="G10" i="52" s="1"/>
  <c r="J103" i="53"/>
  <c r="J67"/>
  <c r="J57"/>
  <c r="J48"/>
  <c r="G11" i="52" s="1"/>
  <c r="HS2" i="49"/>
  <c r="HR2" s="1"/>
  <c r="HQ2" s="1"/>
  <c r="HP2" s="1"/>
  <c r="HO2" s="1"/>
  <c r="HN2" s="1"/>
  <c r="HM2" s="1"/>
  <c r="HL2" s="1"/>
  <c r="HK2" s="1"/>
  <c r="HJ2" s="1"/>
  <c r="HI2"/>
  <c r="HH2" s="1"/>
  <c r="HG2" s="1"/>
  <c r="HF2" s="1"/>
  <c r="HE2" s="1"/>
  <c r="HD2" s="1"/>
  <c r="HC2" s="1"/>
  <c r="HB2"/>
  <c r="HA2" s="1"/>
  <c r="GZ2" s="1"/>
  <c r="GY2"/>
  <c r="GX2" s="1"/>
  <c r="GW2" s="1"/>
  <c r="GV2" s="1"/>
  <c r="GU2" s="1"/>
  <c r="GT2" s="1"/>
  <c r="I140" i="53" l="1"/>
  <c r="I67"/>
  <c r="G14" i="52"/>
  <c r="I57" i="53"/>
  <c r="G12" i="52"/>
  <c r="H21" i="53"/>
  <c r="I149"/>
  <c r="I121"/>
  <c r="I85"/>
  <c r="I94"/>
  <c r="I39"/>
  <c r="F10" i="52" s="1"/>
  <c r="I103" i="53"/>
  <c r="I48"/>
  <c r="I112"/>
  <c r="I76"/>
  <c r="F16" i="52" s="1"/>
  <c r="I131" i="53"/>
  <c r="F11" i="52"/>
  <c r="GS2" i="49"/>
  <c r="GR2" s="1"/>
  <c r="GQ2" s="1"/>
  <c r="GP2"/>
  <c r="GO2" s="1"/>
  <c r="GN2" s="1"/>
  <c r="GM2" s="1"/>
  <c r="GL2" s="1"/>
  <c r="GK2" s="1"/>
  <c r="GJ2" s="1"/>
  <c r="GI2" s="1"/>
  <c r="GH2" s="1"/>
  <c r="GG2" s="1"/>
  <c r="GF2" s="1"/>
  <c r="G21" i="53" l="1"/>
  <c r="H149"/>
  <c r="H140"/>
  <c r="H94"/>
  <c r="H39"/>
  <c r="H131"/>
  <c r="H103"/>
  <c r="H48"/>
  <c r="E11" i="52" s="1"/>
  <c r="H112" i="53"/>
  <c r="H76"/>
  <c r="E16" i="52" s="1"/>
  <c r="H67" i="53"/>
  <c r="H57"/>
  <c r="H121"/>
  <c r="H85"/>
  <c r="F12" i="52"/>
  <c r="E10"/>
  <c r="F14"/>
  <c r="GE2" i="49"/>
  <c r="GD2" s="1"/>
  <c r="GC2" s="1"/>
  <c r="GB2" s="1"/>
  <c r="GA2" s="1"/>
  <c r="FZ2" s="1"/>
  <c r="FY2" s="1"/>
  <c r="FX2" s="1"/>
  <c r="FW2" s="1"/>
  <c r="FV2" s="1"/>
  <c r="FU2"/>
  <c r="FT2" s="1"/>
  <c r="FS2" s="1"/>
  <c r="FR2" s="1"/>
  <c r="FQ2" s="1"/>
  <c r="FP2" s="1"/>
  <c r="FO2" s="1"/>
  <c r="FN2" s="1"/>
  <c r="FM2" s="1"/>
  <c r="FL2" s="1"/>
  <c r="E12" i="52" l="1"/>
  <c r="E14"/>
  <c r="F21" i="53"/>
  <c r="G149"/>
  <c r="G140"/>
  <c r="G131"/>
  <c r="G103"/>
  <c r="G48"/>
  <c r="D11" i="52" s="1"/>
  <c r="G112" i="53"/>
  <c r="G76"/>
  <c r="D16" i="52" s="1"/>
  <c r="G67" i="53"/>
  <c r="D14" i="52" s="1"/>
  <c r="G57" i="53"/>
  <c r="D12" i="52" s="1"/>
  <c r="G121" i="53"/>
  <c r="G85"/>
  <c r="G94"/>
  <c r="G39"/>
  <c r="D10" i="52" s="1"/>
  <c r="FK2" i="49"/>
  <c r="FJ2" s="1"/>
  <c r="FI2" s="1"/>
  <c r="FH2" s="1"/>
  <c r="FG2" s="1"/>
  <c r="FF2" s="1"/>
  <c r="FE2" s="1"/>
  <c r="FD2" l="1"/>
  <c r="FC2" s="1"/>
  <c r="FB2" s="1"/>
  <c r="FA2"/>
  <c r="EZ2" s="1"/>
  <c r="EY2" s="1"/>
  <c r="EX2" s="1"/>
  <c r="EW2" s="1"/>
  <c r="EV2" s="1"/>
  <c r="EU2" s="1"/>
  <c r="ET2" s="1"/>
  <c r="ES2" s="1"/>
  <c r="ER2" s="1"/>
  <c r="EQ2" s="1"/>
  <c r="EP2" s="1"/>
  <c r="EO2" s="1"/>
  <c r="EN2" s="1"/>
  <c r="EM2" s="1"/>
  <c r="EL2" s="1"/>
  <c r="EK2" s="1"/>
  <c r="EJ2" s="1"/>
  <c r="EI2" s="1"/>
  <c r="EH2" s="1"/>
  <c r="EG2" l="1"/>
  <c r="EF2" s="1"/>
  <c r="EE2" s="1"/>
  <c r="ED2" s="1"/>
  <c r="EC2" s="1"/>
  <c r="EB2" s="1"/>
  <c r="EA2" l="1"/>
  <c r="DZ2" s="1"/>
  <c r="DY2" s="1"/>
  <c r="DX2" s="1"/>
  <c r="DW2"/>
  <c r="DV2" s="1"/>
  <c r="DU2" s="1"/>
  <c r="DT2" s="1"/>
  <c r="DS2" s="1"/>
  <c r="DR2" s="1"/>
  <c r="DQ2" s="1"/>
  <c r="DP2" s="1"/>
  <c r="DO2" s="1"/>
  <c r="DN2" s="1"/>
  <c r="DM2"/>
  <c r="DL2" s="1"/>
  <c r="DK2" s="1"/>
  <c r="DJ2" s="1"/>
  <c r="DI2" s="1"/>
  <c r="DH2" s="1"/>
  <c r="DG2" s="1"/>
  <c r="DF2" s="1"/>
  <c r="DE2" s="1"/>
  <c r="DD2" s="1"/>
  <c r="DC2" s="1"/>
  <c r="DB2" s="1"/>
  <c r="DA2" s="1"/>
  <c r="CZ2" s="1"/>
  <c r="CY2" s="1"/>
  <c r="CX2" s="1"/>
  <c r="CW2" s="1"/>
  <c r="CV2" s="1"/>
  <c r="CU2" s="1"/>
  <c r="CT2" s="1"/>
  <c r="CS2" s="1"/>
  <c r="CR2" s="1"/>
  <c r="CQ2" s="1"/>
  <c r="CP2" s="1"/>
  <c r="CO2" s="1"/>
  <c r="CN2" s="1"/>
  <c r="CM2" s="1"/>
  <c r="CL2" s="1"/>
  <c r="CK2" s="1"/>
  <c r="CJ2" s="1"/>
  <c r="CI2" s="1"/>
  <c r="CH2" s="1"/>
  <c r="CG2" s="1"/>
  <c r="CF2" s="1"/>
  <c r="CE2" s="1"/>
  <c r="CD2" s="1"/>
  <c r="CC2" s="1"/>
  <c r="CB2" s="1"/>
  <c r="CA2" s="1"/>
  <c r="BZ2" s="1"/>
  <c r="BY2" s="1"/>
  <c r="BX2" s="1"/>
  <c r="BW2" s="1"/>
  <c r="BV2" s="1"/>
  <c r="BU2" s="1"/>
  <c r="BT2" s="1"/>
  <c r="BS2" s="1"/>
  <c r="BR2" s="1"/>
  <c r="BQ2" s="1"/>
  <c r="BP2" s="1"/>
  <c r="BO2" s="1"/>
  <c r="BN2" s="1"/>
  <c r="BM2" s="1"/>
  <c r="BL2" s="1"/>
  <c r="BK2" s="1"/>
  <c r="BJ2" s="1"/>
  <c r="BI2" s="1"/>
  <c r="BH2" s="1"/>
  <c r="BG2" s="1"/>
  <c r="BF2" s="1"/>
  <c r="BE2" s="1"/>
  <c r="BD2" s="1"/>
  <c r="BC2" s="1"/>
  <c r="BB2" s="1"/>
  <c r="BA2" s="1"/>
  <c r="AZ2" s="1"/>
  <c r="AY2" s="1"/>
  <c r="AX2" s="1"/>
  <c r="AW2" s="1"/>
  <c r="AV2" s="1"/>
  <c r="AU2" s="1"/>
  <c r="AT2" s="1"/>
  <c r="AS2" s="1"/>
  <c r="AR2" s="1"/>
  <c r="AQ2" s="1"/>
  <c r="AP2" s="1"/>
  <c r="AO2" s="1"/>
  <c r="AN2" s="1"/>
  <c r="AM2" s="1"/>
  <c r="AL2" s="1"/>
  <c r="AK2" s="1"/>
  <c r="AJ2" s="1"/>
  <c r="AI2" s="1"/>
  <c r="AH2" s="1"/>
  <c r="AG2" s="1"/>
  <c r="AF2" s="1"/>
  <c r="AE2" s="1"/>
  <c r="AD2" s="1"/>
  <c r="AC2" s="1"/>
  <c r="AB2" s="1"/>
  <c r="AA2" s="1"/>
  <c r="Z2" s="1"/>
  <c r="Y2" s="1"/>
  <c r="X2" s="1"/>
  <c r="W2" s="1"/>
  <c r="V2" s="1"/>
  <c r="U2" s="1"/>
  <c r="T2" s="1"/>
  <c r="S2" s="1"/>
  <c r="R2" s="1"/>
  <c r="Q2" s="1"/>
  <c r="P2" s="1"/>
  <c r="O2" s="1"/>
  <c r="N2" s="1"/>
  <c r="M2" s="1"/>
  <c r="L2" s="1"/>
  <c r="K2" s="1"/>
  <c r="J2" s="1"/>
  <c r="I2" s="1"/>
  <c r="H2" s="1"/>
  <c r="G2" s="1"/>
  <c r="F2" s="1"/>
  <c r="E2" s="1"/>
  <c r="D2" s="1"/>
  <c r="C2"/>
  <c r="D23" i="33" l="1"/>
  <c r="C23"/>
  <c r="D22"/>
  <c r="C22"/>
  <c r="D21"/>
  <c r="C21"/>
  <c r="D20"/>
  <c r="C20"/>
  <c r="D19"/>
  <c r="C19"/>
  <c r="D16"/>
  <c r="D14"/>
  <c r="D12"/>
  <c r="C12"/>
  <c r="D11"/>
  <c r="C11"/>
  <c r="D10"/>
  <c r="C10"/>
  <c r="D8"/>
  <c r="C8"/>
  <c r="D7"/>
  <c r="C7"/>
  <c r="D6"/>
  <c r="C6"/>
  <c r="D5"/>
  <c r="C5"/>
  <c r="H4"/>
  <c r="P38" i="35"/>
  <c r="P37"/>
  <c r="P36"/>
  <c r="Z35"/>
  <c r="X35" s="1"/>
  <c r="W35" s="1"/>
  <c r="V35" s="1"/>
  <c r="U35" s="1"/>
  <c r="T35"/>
  <c r="P34"/>
  <c r="Z33"/>
  <c r="X33" s="1"/>
  <c r="W33" s="1"/>
  <c r="V33" s="1"/>
  <c r="U33" s="1"/>
  <c r="T33"/>
  <c r="P32"/>
  <c r="Z31"/>
  <c r="X31" s="1"/>
  <c r="W31" s="1"/>
  <c r="V31" s="1"/>
  <c r="U31"/>
  <c r="P30"/>
  <c r="Z29"/>
  <c r="X29" s="1"/>
  <c r="W29" s="1"/>
  <c r="V29" s="1"/>
  <c r="U29"/>
  <c r="P28"/>
  <c r="Z27" l="1"/>
  <c r="X27" s="1"/>
  <c r="W27" s="1"/>
  <c r="V27" s="1"/>
  <c r="U27" s="1"/>
  <c r="T27"/>
  <c r="P26"/>
  <c r="Z25"/>
  <c r="X25" s="1"/>
  <c r="W25" s="1"/>
  <c r="V25" s="1"/>
  <c r="U25" s="1"/>
  <c r="T25"/>
  <c r="K25"/>
  <c r="J25"/>
  <c r="P24"/>
  <c r="K24"/>
  <c r="J24"/>
  <c r="K23" s="1"/>
  <c r="J23" s="1"/>
  <c r="K22" s="1"/>
  <c r="J22"/>
  <c r="K21" s="1"/>
  <c r="J21"/>
  <c r="K20" s="1"/>
  <c r="J20" s="1"/>
  <c r="P19"/>
  <c r="K19" s="1"/>
  <c r="J19" s="1"/>
  <c r="P18"/>
  <c r="K18"/>
  <c r="J18"/>
  <c r="P17"/>
  <c r="K17" s="1"/>
  <c r="J17"/>
  <c r="Z16"/>
  <c r="X16" s="1"/>
  <c r="W16" s="1"/>
  <c r="V16"/>
  <c r="U16" s="1"/>
  <c r="T16"/>
  <c r="P15"/>
  <c r="Z14"/>
  <c r="X14" s="1"/>
  <c r="W14" s="1"/>
  <c r="V14" s="1"/>
  <c r="U14" s="1"/>
  <c r="T14"/>
  <c r="P13"/>
  <c r="J9" s="1"/>
  <c r="K13"/>
  <c r="J13"/>
  <c r="Z12"/>
  <c r="X12" s="1"/>
  <c r="W12" s="1"/>
  <c r="V12" s="1"/>
  <c r="U12" s="1"/>
  <c r="T12"/>
  <c r="K12" s="1"/>
  <c r="J12" s="1"/>
  <c r="P11"/>
  <c r="J11" s="1"/>
  <c r="Z10"/>
  <c r="X10" s="1"/>
  <c r="W10" s="1"/>
  <c r="V10" s="1"/>
  <c r="U10" s="1"/>
  <c r="T10"/>
  <c r="J10"/>
  <c r="P9"/>
  <c r="Z8"/>
  <c r="X8" s="1"/>
  <c r="W8" s="1"/>
  <c r="V8" s="1"/>
  <c r="U8" s="1"/>
  <c r="T8"/>
  <c r="J8"/>
  <c r="P7"/>
  <c r="J6" s="1"/>
  <c r="K6" s="1"/>
  <c r="J7"/>
  <c r="Z6"/>
  <c r="X6" s="1"/>
  <c r="W6" s="1"/>
  <c r="V6" s="1"/>
  <c r="U6" s="1"/>
  <c r="T6"/>
  <c r="P5"/>
  <c r="J5" s="1"/>
  <c r="K5" s="1"/>
  <c r="K8" l="1"/>
  <c r="K7"/>
  <c r="K26"/>
  <c r="J26"/>
  <c r="J14"/>
  <c r="K10"/>
  <c r="K9"/>
  <c r="Y27" i="31"/>
  <c r="X27"/>
  <c r="W27"/>
  <c r="V27"/>
  <c r="R27"/>
  <c r="P27"/>
  <c r="L27"/>
  <c r="H27"/>
  <c r="Y26"/>
  <c r="X26"/>
  <c r="W26"/>
  <c r="V26"/>
  <c r="R26"/>
  <c r="P26"/>
  <c r="L26"/>
  <c r="H26"/>
  <c r="Y25"/>
  <c r="X25"/>
  <c r="W25"/>
  <c r="V25"/>
  <c r="R25"/>
  <c r="P25"/>
  <c r="L25"/>
  <c r="H25"/>
  <c r="Y24"/>
  <c r="X24"/>
  <c r="W24"/>
  <c r="V24"/>
  <c r="R24"/>
  <c r="P24"/>
  <c r="L24"/>
  <c r="H24"/>
  <c r="Y23"/>
  <c r="X23"/>
  <c r="W23"/>
  <c r="V23"/>
  <c r="R23"/>
  <c r="P23"/>
  <c r="L23"/>
  <c r="H23"/>
  <c r="Y22"/>
  <c r="X22"/>
  <c r="W22"/>
  <c r="V22"/>
  <c r="R22"/>
  <c r="P22"/>
  <c r="L22"/>
  <c r="H22"/>
  <c r="Y21"/>
  <c r="X21"/>
  <c r="W21"/>
  <c r="V21"/>
  <c r="R21"/>
  <c r="P21"/>
  <c r="L21"/>
  <c r="H21"/>
  <c r="Y20"/>
  <c r="X20"/>
  <c r="W20"/>
  <c r="V20"/>
  <c r="R20"/>
  <c r="P20"/>
  <c r="L20"/>
  <c r="H20"/>
  <c r="Y19"/>
  <c r="X19"/>
  <c r="W19"/>
  <c r="V19"/>
  <c r="J28" i="35" l="1"/>
  <c r="K14"/>
  <c r="K28" s="1"/>
  <c r="D28" i="33" s="1"/>
  <c r="P19" i="31"/>
  <c r="L19"/>
  <c r="H19"/>
  <c r="Y18"/>
  <c r="X18"/>
  <c r="W18"/>
  <c r="V18"/>
  <c r="R18"/>
  <c r="P18"/>
  <c r="L18"/>
  <c r="H18"/>
  <c r="Y17"/>
  <c r="X17"/>
  <c r="W17"/>
  <c r="V17"/>
  <c r="R17"/>
  <c r="P17"/>
  <c r="L17"/>
  <c r="H17"/>
  <c r="Y16"/>
  <c r="X16"/>
  <c r="W16"/>
  <c r="V16"/>
  <c r="R16"/>
  <c r="P16"/>
  <c r="L16"/>
  <c r="H16"/>
  <c r="Y15"/>
  <c r="X15"/>
  <c r="L15" s="1"/>
  <c r="W15"/>
  <c r="V15"/>
  <c r="Y14"/>
  <c r="X14"/>
  <c r="W14"/>
  <c r="V14"/>
  <c r="R14" s="1"/>
  <c r="P14"/>
  <c r="L14"/>
  <c r="H14"/>
  <c r="Y13"/>
  <c r="X13"/>
  <c r="W13"/>
  <c r="V13"/>
  <c r="R13"/>
  <c r="P13"/>
  <c r="L13"/>
  <c r="H13"/>
  <c r="Y12"/>
  <c r="X12"/>
  <c r="L12" s="1"/>
  <c r="W12"/>
  <c r="V12"/>
  <c r="H12"/>
  <c r="Y11"/>
  <c r="X11"/>
  <c r="W11"/>
  <c r="V11"/>
  <c r="P11" s="1"/>
  <c r="L11"/>
  <c r="Y10"/>
  <c r="X10"/>
  <c r="L10" s="1"/>
  <c r="W10"/>
  <c r="V10"/>
  <c r="H10"/>
  <c r="Y9"/>
  <c r="X9"/>
  <c r="L9" s="1"/>
  <c r="W9"/>
  <c r="V9"/>
  <c r="P9" s="1"/>
  <c r="Y8"/>
  <c r="X8"/>
  <c r="W8"/>
  <c r="V8"/>
  <c r="L8"/>
  <c r="Y7"/>
  <c r="X7"/>
  <c r="L7" s="1"/>
  <c r="W7"/>
  <c r="V7"/>
  <c r="Y6"/>
  <c r="X6"/>
  <c r="L6" s="1"/>
  <c r="W6"/>
  <c r="V6"/>
  <c r="P6" s="1"/>
  <c r="H6"/>
  <c r="Y5"/>
  <c r="X5"/>
  <c r="L5" s="1"/>
  <c r="W5"/>
  <c r="V5"/>
  <c r="H5" s="1"/>
  <c r="Y4"/>
  <c r="X4"/>
  <c r="L4" s="1"/>
  <c r="W4"/>
  <c r="V4"/>
  <c r="X2"/>
  <c r="W2"/>
  <c r="I16" i="34"/>
  <c r="I15"/>
  <c r="AK16"/>
  <c r="I8" s="1"/>
  <c r="I14"/>
  <c r="I13"/>
  <c r="AK14"/>
  <c r="I12"/>
  <c r="I11"/>
  <c r="AK12"/>
  <c r="I6" s="1"/>
  <c r="I10"/>
  <c r="I9"/>
  <c r="AK10"/>
  <c r="AK8"/>
  <c r="AK4"/>
  <c r="J4" s="1"/>
  <c r="C23" i="36"/>
  <c r="D18" i="33" s="1"/>
  <c r="H11" i="31" l="1"/>
  <c r="R11" s="1"/>
  <c r="H4"/>
  <c r="P12"/>
  <c r="R12" s="1"/>
  <c r="H15"/>
  <c r="H7"/>
  <c r="P15"/>
  <c r="H9"/>
  <c r="R9" s="1"/>
  <c r="I7" i="34"/>
  <c r="R6" i="31"/>
  <c r="R8"/>
  <c r="P8"/>
  <c r="H8"/>
  <c r="R19"/>
  <c r="P10"/>
  <c r="P4"/>
  <c r="P7"/>
  <c r="G26" i="52"/>
  <c r="G27"/>
  <c r="G28"/>
  <c r="F26"/>
  <c r="E19"/>
  <c r="E20"/>
  <c r="E21"/>
  <c r="E22"/>
  <c r="E23"/>
  <c r="D19"/>
  <c r="D26"/>
  <c r="D27"/>
  <c r="D28"/>
  <c r="G19"/>
  <c r="G20"/>
  <c r="G21"/>
  <c r="G22"/>
  <c r="G23"/>
  <c r="F27"/>
  <c r="F28"/>
  <c r="F19"/>
  <c r="F20"/>
  <c r="F21"/>
  <c r="F22"/>
  <c r="F23"/>
  <c r="E26"/>
  <c r="E27"/>
  <c r="E28"/>
  <c r="O10" i="48"/>
  <c r="O12"/>
  <c r="O11"/>
  <c r="D20" i="52"/>
  <c r="D21"/>
  <c r="D22"/>
  <c r="D23"/>
  <c r="R15" i="31" l="1"/>
  <c r="R4"/>
  <c r="R7"/>
  <c r="E29" i="52"/>
  <c r="E17" s="1"/>
  <c r="D29"/>
  <c r="D18"/>
  <c r="D24" s="1"/>
  <c r="E18"/>
  <c r="E24" s="1"/>
  <c r="F29"/>
  <c r="F15" s="1"/>
  <c r="F18"/>
  <c r="G29"/>
  <c r="G15" s="1"/>
  <c r="G18"/>
  <c r="D17"/>
  <c r="D15"/>
  <c r="G17"/>
  <c r="P12" i="48"/>
  <c r="R12" s="1"/>
  <c r="I35" s="1"/>
  <c r="P11"/>
  <c r="R11" s="1"/>
  <c r="I34" s="1"/>
  <c r="P10"/>
  <c r="R10" s="1"/>
  <c r="I33" s="1"/>
  <c r="I5" i="34"/>
  <c r="J5" s="1"/>
  <c r="E15" i="52" l="1"/>
  <c r="F24"/>
  <c r="F17"/>
  <c r="G24"/>
  <c r="I18" i="34"/>
  <c r="D26" i="33" s="1"/>
  <c r="P5" i="31"/>
  <c r="R5" s="1"/>
  <c r="R29" s="1"/>
  <c r="D27" i="33" s="1"/>
  <c r="D29" l="1"/>
  <c r="D24" s="1"/>
  <c r="D15" l="1"/>
  <c r="D17"/>
  <c r="J8" i="46"/>
  <c r="K8" s="1"/>
  <c r="Z27"/>
  <c r="X27"/>
  <c r="W27"/>
  <c r="V27"/>
  <c r="J9"/>
  <c r="K9" s="1"/>
  <c r="Z8"/>
  <c r="X8"/>
  <c r="W8"/>
  <c r="V8"/>
  <c r="J6"/>
  <c r="K6"/>
  <c r="J7"/>
  <c r="K7" l="1"/>
  <c r="J5"/>
  <c r="K5" s="1"/>
  <c r="J10" l="1"/>
  <c r="J14" s="1"/>
  <c r="J28" s="1"/>
  <c r="K10"/>
  <c r="K14" s="1"/>
  <c r="K28" s="1"/>
  <c r="D28" i="47" s="1"/>
  <c r="D29" s="1"/>
  <c r="D24" l="1"/>
  <c r="D15"/>
  <c r="D17"/>
</calcChain>
</file>

<file path=xl/sharedStrings.xml><?xml version="1.0" encoding="utf-8"?>
<sst xmlns="http://schemas.openxmlformats.org/spreadsheetml/2006/main" count="1913" uniqueCount="679">
  <si>
    <t>54000 GVW TAT W/800</t>
  </si>
  <si>
    <t>10/11GVW &amp; Dump Rack</t>
  </si>
  <si>
    <t>2  YD 4x4 Loader</t>
  </si>
  <si>
    <t>4x4 Backhoe</t>
  </si>
  <si>
    <t>3 Yd Loader - Skid-Steer</t>
  </si>
  <si>
    <t>Grader</t>
  </si>
  <si>
    <t>Total Cost</t>
  </si>
  <si>
    <t>Salt Brine</t>
  </si>
  <si>
    <t>Sand</t>
  </si>
  <si>
    <t>Salt</t>
  </si>
  <si>
    <t>Material Cost</t>
  </si>
  <si>
    <t>Equipment Cost</t>
  </si>
  <si>
    <t>Labor Cost</t>
  </si>
  <si>
    <t>Unit</t>
  </si>
  <si>
    <t>Daily Rate</t>
  </si>
  <si>
    <t>Gallon</t>
  </si>
  <si>
    <t>Quantity Needed</t>
  </si>
  <si>
    <t>Standard Time</t>
  </si>
  <si>
    <t>Standard Total</t>
  </si>
  <si>
    <t>Total Hours</t>
  </si>
  <si>
    <t>Using Calc</t>
  </si>
  <si>
    <t>Hours Worked per Day</t>
  </si>
  <si>
    <t>Hidden Calculations</t>
  </si>
  <si>
    <t>Hourly Cost</t>
  </si>
  <si>
    <t>Number of Days on Job</t>
  </si>
  <si>
    <t>Hidden Calcs</t>
  </si>
  <si>
    <t>Use</t>
  </si>
  <si>
    <t xml:space="preserve"> Cost by Category</t>
  </si>
  <si>
    <t>Pound</t>
  </si>
  <si>
    <t>Prepared by:</t>
  </si>
  <si>
    <t>Note: Macros must be enabled</t>
  </si>
  <si>
    <t>Overtime</t>
  </si>
  <si>
    <t>Ton</t>
  </si>
  <si>
    <t>Ticks</t>
  </si>
  <si>
    <t>Unit Cost Estimates</t>
  </si>
  <si>
    <t>$4-$6</t>
  </si>
  <si>
    <t>$6-$8</t>
  </si>
  <si>
    <t>$8-$10</t>
  </si>
  <si>
    <t>$10-$12</t>
  </si>
  <si>
    <t>$12-$14</t>
  </si>
  <si>
    <t>$14-$16</t>
  </si>
  <si>
    <t>$40-$50</t>
  </si>
  <si>
    <t>$50-$60</t>
  </si>
  <si>
    <t>$60-$70</t>
  </si>
  <si>
    <t>$70-$80</t>
  </si>
  <si>
    <t>$80-$90</t>
  </si>
  <si>
    <t>$0-$0.05</t>
  </si>
  <si>
    <t>$0.05-$0.1</t>
  </si>
  <si>
    <t>$0.1-$0.15</t>
  </si>
  <si>
    <t>$0.15-$0.2</t>
  </si>
  <si>
    <t>$0.2-$0.25</t>
  </si>
  <si>
    <t>$0.25-$0.3</t>
  </si>
  <si>
    <t>$0.4-$0.5</t>
  </si>
  <si>
    <t>$0.5-$0.6</t>
  </si>
  <si>
    <t>$0.6-$0.7</t>
  </si>
  <si>
    <t>$0.7-$0.8</t>
  </si>
  <si>
    <t>$0.8-$0.9</t>
  </si>
  <si>
    <t>$1.00-$1.20</t>
  </si>
  <si>
    <t>$1.20-$1.40</t>
  </si>
  <si>
    <t>$1.40-$1.60</t>
  </si>
  <si>
    <t>$1.60-$1.80</t>
  </si>
  <si>
    <t>Salt Pound</t>
  </si>
  <si>
    <t>Salt Ton</t>
  </si>
  <si>
    <t>$0.02-$0.025</t>
  </si>
  <si>
    <t>$0.025-$0.03</t>
  </si>
  <si>
    <t>$0.03-$0.035</t>
  </si>
  <si>
    <t>$0.035-$0.04</t>
  </si>
  <si>
    <t>$0.04-$0.045</t>
  </si>
  <si>
    <t>Lane Miles Serviced</t>
  </si>
  <si>
    <t>Other</t>
  </si>
  <si>
    <t>Chemical/Brine</t>
  </si>
  <si>
    <t>Chemical</t>
  </si>
  <si>
    <t>22-35000 GVW Patrol Truck</t>
  </si>
  <si>
    <t>Heavy Duty Truck - &gt;54k GVW</t>
  </si>
  <si>
    <t>Hourly Rate</t>
  </si>
  <si>
    <t>Crew Leader Burdened</t>
  </si>
  <si>
    <t>Worker III Burdened</t>
  </si>
  <si>
    <t>Worker II Burdened</t>
  </si>
  <si>
    <t>Worker I Burdened</t>
  </si>
  <si>
    <t>Crew Supervisor Burdened</t>
  </si>
  <si>
    <t>Operations Manager Burdened</t>
  </si>
  <si>
    <t>Hidden Cells</t>
  </si>
  <si>
    <t>$40-$45</t>
  </si>
  <si>
    <t>$45-$50</t>
  </si>
  <si>
    <t>$50-$55</t>
  </si>
  <si>
    <t>$55-$60</t>
  </si>
  <si>
    <t>$60-$65</t>
  </si>
  <si>
    <t>$65-$70</t>
  </si>
  <si>
    <t>$35-$40</t>
  </si>
  <si>
    <t>$30-$35</t>
  </si>
  <si>
    <t>$25-$30</t>
  </si>
  <si>
    <t>$20-$25</t>
  </si>
  <si>
    <t>Standard</t>
  </si>
  <si>
    <t>$15-$20</t>
  </si>
  <si>
    <t>$10-$15</t>
  </si>
  <si>
    <t>Crew Maintenance Area Lane Miles</t>
  </si>
  <si>
    <t>Unit Cost Write-in</t>
  </si>
  <si>
    <t>Unit Cost Range</t>
  </si>
  <si>
    <t>[Write-in]</t>
  </si>
  <si>
    <t>Hourly Rate Range</t>
  </si>
  <si>
    <t>Hourly Rate Write-in</t>
  </si>
  <si>
    <t>Instructions</t>
  </si>
  <si>
    <t>Yellow cells are input cells</t>
  </si>
  <si>
    <t>Grey cells are not active with specified set of constraints</t>
  </si>
  <si>
    <t xml:space="preserve"> </t>
  </si>
  <si>
    <t>Link to Check Box</t>
  </si>
  <si>
    <t>Days per Unit</t>
  </si>
  <si>
    <t>Grey Text</t>
  </si>
  <si>
    <t>Grey text is not being used for calculations</t>
  </si>
  <si>
    <t>1/2 Ton Pickup</t>
  </si>
  <si>
    <t>Operations Manager (burdened)</t>
  </si>
  <si>
    <t>Crew Supervisor (burdened)</t>
  </si>
  <si>
    <t>Crew Leader (burdened)</t>
  </si>
  <si>
    <t>Worker III (burdened)</t>
  </si>
  <si>
    <t>Worker II (burdened)</t>
  </si>
  <si>
    <t>Worker I (burdened)</t>
  </si>
  <si>
    <t>Overtime Total</t>
  </si>
  <si>
    <t>True Cost of Winter Maintenance Estimation Tool</t>
  </si>
  <si>
    <t>Number of lane miles driven by equipment</t>
  </si>
  <si>
    <t>Daily Costs</t>
  </si>
  <si>
    <t>Date of Storm</t>
  </si>
  <si>
    <t>Date the storm began (mm/dd/yyyy)</t>
  </si>
  <si>
    <t>Hours of precipitation</t>
  </si>
  <si>
    <t>Storm Type</t>
  </si>
  <si>
    <t>Precipitation (inches)</t>
  </si>
  <si>
    <t>Rain</t>
  </si>
  <si>
    <t>Wet Snow</t>
  </si>
  <si>
    <t>Frost</t>
  </si>
  <si>
    <t>Freezing Rain</t>
  </si>
  <si>
    <t>Dry Snow</t>
  </si>
  <si>
    <t>Sleet</t>
  </si>
  <si>
    <t>Drifting</t>
  </si>
  <si>
    <t>Storm Duration (hours)</t>
  </si>
  <si>
    <t>Total Lane Miles Accomplished</t>
  </si>
  <si>
    <t xml:space="preserve">   Lane Miles Accomplished LOS A</t>
  </si>
  <si>
    <t xml:space="preserve">   Lane Miles Accomplished LOS B</t>
  </si>
  <si>
    <t xml:space="preserve">   Lane Miles Accomplished LOS C</t>
  </si>
  <si>
    <t xml:space="preserve">   Lane Miles Accomplished LOS D</t>
  </si>
  <si>
    <t xml:space="preserve">   Cost per Lane Mile Serviced</t>
  </si>
  <si>
    <t xml:space="preserve">   Lane Miles Accomplished LOS F</t>
  </si>
  <si>
    <t>$16-$18</t>
  </si>
  <si>
    <t>$18-$20</t>
  </si>
  <si>
    <t>$20-$22</t>
  </si>
  <si>
    <t>$22-$24</t>
  </si>
  <si>
    <t>$24-$26</t>
  </si>
  <si>
    <t>$26-$28</t>
  </si>
  <si>
    <t>$28-$30</t>
  </si>
  <si>
    <t>$90-$100</t>
  </si>
  <si>
    <t>$100-$110</t>
  </si>
  <si>
    <t>$110-$120</t>
  </si>
  <si>
    <t>$120-$130</t>
  </si>
  <si>
    <t>$130-$140</t>
  </si>
  <si>
    <t>$140-$150</t>
  </si>
  <si>
    <t>$150-$160</t>
  </si>
  <si>
    <t>$160-$170</t>
  </si>
  <si>
    <t>$0.045-$0.05</t>
  </si>
  <si>
    <t>$0.05-$0.055</t>
  </si>
  <si>
    <t>$0.055-$0.06</t>
  </si>
  <si>
    <t>$0.06-$0.065</t>
  </si>
  <si>
    <t>$0.065-$0.07</t>
  </si>
  <si>
    <t>$0.07-$0.075</t>
  </si>
  <si>
    <t>$0.075-$0.08</t>
  </si>
  <si>
    <t>$0.3-$0.35</t>
  </si>
  <si>
    <t>$0.35-$0.4</t>
  </si>
  <si>
    <t>$0.4-$0.45</t>
  </si>
  <si>
    <t>$0.45-$0.5</t>
  </si>
  <si>
    <t>$0.5-$0.55</t>
  </si>
  <si>
    <t>$0.55-$0.6</t>
  </si>
  <si>
    <t>$0.9-$1.0</t>
  </si>
  <si>
    <t>$1.0-$1.1</t>
  </si>
  <si>
    <t>$1.1-$1.2</t>
  </si>
  <si>
    <t>$1.2-$1.3</t>
  </si>
  <si>
    <t>$1.3-$1.4</t>
  </si>
  <si>
    <t>$1.4-$1.5</t>
  </si>
  <si>
    <t>$1.5-$1.6</t>
  </si>
  <si>
    <t>$1.80-$2.00</t>
  </si>
  <si>
    <t>$2.00-$2.20</t>
  </si>
  <si>
    <t>$2.20-$2.40</t>
  </si>
  <si>
    <t>$2.40-$2.60</t>
  </si>
  <si>
    <t>$2.60-$2.80</t>
  </si>
  <si>
    <t>$2.80-$3.00</t>
  </si>
  <si>
    <t>$3.00-$3.20</t>
  </si>
  <si>
    <t>Equipment</t>
  </si>
  <si>
    <t>Notes</t>
  </si>
  <si>
    <t>Materials</t>
  </si>
  <si>
    <t>Estimation Mode (Estimate)</t>
  </si>
  <si>
    <t>Record Data Mode (Record)</t>
  </si>
  <si>
    <t xml:space="preserve">This mode should only be used to save data into the storm database. Therefore, the storm and all of its costs should have already been realized. </t>
  </si>
  <si>
    <t>This mode can be used for estimation purposes. Data can also be saved in this mode and compared to other storm events.</t>
  </si>
  <si>
    <t>Material (1)</t>
  </si>
  <si>
    <t>Unit (1)</t>
  </si>
  <si>
    <t>Quantity Needed (1)</t>
  </si>
  <si>
    <t>Unit Cost Range (1)</t>
  </si>
  <si>
    <t>Unit Cost Write-in (1)</t>
  </si>
  <si>
    <t>Material (2)</t>
  </si>
  <si>
    <t>Unit (2)</t>
  </si>
  <si>
    <t>Quantity Needed (2)</t>
  </si>
  <si>
    <t>Unit Cost Range (2)</t>
  </si>
  <si>
    <t>Unit Cost Write-in (2)</t>
  </si>
  <si>
    <t>Material (3)</t>
  </si>
  <si>
    <t>Unit (3)</t>
  </si>
  <si>
    <t>Quantity Needed (3)</t>
  </si>
  <si>
    <t>Unit Cost Range (3)</t>
  </si>
  <si>
    <t>Unit Cost Write-in (3)</t>
  </si>
  <si>
    <t>Material (4)</t>
  </si>
  <si>
    <t>Unit (4)</t>
  </si>
  <si>
    <t>Quantity Needed (4)</t>
  </si>
  <si>
    <t>Unit Cost Range (4)</t>
  </si>
  <si>
    <t>Unit Cost Write-in (4)</t>
  </si>
  <si>
    <t>Material (5)</t>
  </si>
  <si>
    <t>Unit (5)</t>
  </si>
  <si>
    <t>Quantity Needed (5)</t>
  </si>
  <si>
    <t>Unit Cost Range (5)</t>
  </si>
  <si>
    <t>Unit Cost Write-in (5)</t>
  </si>
  <si>
    <t>Material (6)</t>
  </si>
  <si>
    <t>Unit (6)</t>
  </si>
  <si>
    <t>Quantity Needed (6)</t>
  </si>
  <si>
    <t>Unit Cost Range (6)</t>
  </si>
  <si>
    <t>Unit Cost Write-in (6)</t>
  </si>
  <si>
    <t>Material (7)</t>
  </si>
  <si>
    <t>Unit (7)</t>
  </si>
  <si>
    <t>Quantity Needed (7)</t>
  </si>
  <si>
    <t>Unit Cost Range (7)</t>
  </si>
  <si>
    <t>Unit Cost Write-in (7)</t>
  </si>
  <si>
    <t>Material (8)</t>
  </si>
  <si>
    <t>Unit (8)</t>
  </si>
  <si>
    <t>Quantity Needed (8)</t>
  </si>
  <si>
    <t>Unit Cost Range (8)</t>
  </si>
  <si>
    <t>Unit Cost Write-in (8)</t>
  </si>
  <si>
    <t>Material (9)</t>
  </si>
  <si>
    <t>Unit (9)</t>
  </si>
  <si>
    <t>Quantity Needed (9)</t>
  </si>
  <si>
    <t>Unit Cost Range (9)</t>
  </si>
  <si>
    <t>Unit Cost Write-in (9)</t>
  </si>
  <si>
    <t>Material (10)</t>
  </si>
  <si>
    <t>Unit (10)</t>
  </si>
  <si>
    <t>Quantity Needed (10)</t>
  </si>
  <si>
    <t>Unit Cost Range (10)</t>
  </si>
  <si>
    <t>Unit Cost Write-in (10)</t>
  </si>
  <si>
    <t>Material (11)</t>
  </si>
  <si>
    <t>Unit (11)</t>
  </si>
  <si>
    <t>Quantity Needed (11)</t>
  </si>
  <si>
    <t>Unit Cost Range (11)</t>
  </si>
  <si>
    <t>Unit Cost Write-in (11)</t>
  </si>
  <si>
    <t>Material (12)</t>
  </si>
  <si>
    <t>Unit (12)</t>
  </si>
  <si>
    <t>Quantity Needed (12)</t>
  </si>
  <si>
    <t>Unit Cost Range (12)</t>
  </si>
  <si>
    <t>Unit Cost Write-in (12)</t>
  </si>
  <si>
    <t>Material (13)</t>
  </si>
  <si>
    <t>Unit (13)</t>
  </si>
  <si>
    <t>Quantity Needed (13)</t>
  </si>
  <si>
    <t>Unit Cost Range (13)</t>
  </si>
  <si>
    <t>Unit Cost Write-in (13)</t>
  </si>
  <si>
    <t>Equipment (1)</t>
  </si>
  <si>
    <t>Number of Units (1)</t>
  </si>
  <si>
    <t>Days per Unit (1)</t>
  </si>
  <si>
    <t>Daily Rate (1)</t>
  </si>
  <si>
    <t>Hourly Rate (1)</t>
  </si>
  <si>
    <t>Equipment (2)</t>
  </si>
  <si>
    <t>Number of Units (2)</t>
  </si>
  <si>
    <t>Days per Unit (2)</t>
  </si>
  <si>
    <t>Hours per Day (2)</t>
  </si>
  <si>
    <t>Daily Rate (2)</t>
  </si>
  <si>
    <t>Hourly Rate (2)</t>
  </si>
  <si>
    <t>Equipment (3)</t>
  </si>
  <si>
    <t>Number of Units (3)</t>
  </si>
  <si>
    <t>Days per Unit (3)</t>
  </si>
  <si>
    <t>Hours per Day (3)</t>
  </si>
  <si>
    <t>Daily Rate (3)</t>
  </si>
  <si>
    <t>Hourly Rate (3)</t>
  </si>
  <si>
    <t>Equipment (4)</t>
  </si>
  <si>
    <t>Number of Units (4)</t>
  </si>
  <si>
    <t>Days per Unit (4)</t>
  </si>
  <si>
    <t>Hours per Day (4)</t>
  </si>
  <si>
    <t>Daily Rate (4)</t>
  </si>
  <si>
    <t>Hourly Rate (4)</t>
  </si>
  <si>
    <t>Equipment (5)</t>
  </si>
  <si>
    <t>Number of Units (5)</t>
  </si>
  <si>
    <t>Days per Unit (5)</t>
  </si>
  <si>
    <t>Hours per Day (5)</t>
  </si>
  <si>
    <t>Daily Rate (5)</t>
  </si>
  <si>
    <t>Hourly Rate (5)</t>
  </si>
  <si>
    <t>Equipment (6)</t>
  </si>
  <si>
    <t>Number of Units (6)</t>
  </si>
  <si>
    <t>Days per Unit (6)</t>
  </si>
  <si>
    <t>Hours per Day (6)</t>
  </si>
  <si>
    <t>Daily Rate (6)</t>
  </si>
  <si>
    <t>Hourly Rate (6)</t>
  </si>
  <si>
    <t>Equipment (7)</t>
  </si>
  <si>
    <t>Number of Units (7)</t>
  </si>
  <si>
    <t>Days per Unit (7)</t>
  </si>
  <si>
    <t>Hours per Day (7)</t>
  </si>
  <si>
    <t>Daily Rate (7)</t>
  </si>
  <si>
    <t>Hourly Rate (7)</t>
  </si>
  <si>
    <t>Equipment (8)</t>
  </si>
  <si>
    <t>Number of Units (8)</t>
  </si>
  <si>
    <t>Days per Unit (8)</t>
  </si>
  <si>
    <t>Hours per Day (8)</t>
  </si>
  <si>
    <t>Daily Rate (8)</t>
  </si>
  <si>
    <t>Hourly Rate (8)</t>
  </si>
  <si>
    <t>Equipment (9)</t>
  </si>
  <si>
    <t>Number of Units (9)</t>
  </si>
  <si>
    <t>Days per Unit (9)</t>
  </si>
  <si>
    <t>Hours per Day (9)</t>
  </si>
  <si>
    <t>Daily Rate (9)</t>
  </si>
  <si>
    <t>Hourly Rate (9)</t>
  </si>
  <si>
    <t>Equipment (10)</t>
  </si>
  <si>
    <t>Number of Units (10)</t>
  </si>
  <si>
    <t>Days per Unit (10)</t>
  </si>
  <si>
    <t>Hours per Day (10)</t>
  </si>
  <si>
    <t>Daily Rate (10)</t>
  </si>
  <si>
    <t>Hourly Rate (10)</t>
  </si>
  <si>
    <t>Equipment (11)</t>
  </si>
  <si>
    <t>Number of Units (11)</t>
  </si>
  <si>
    <t>Days per Unit (11)</t>
  </si>
  <si>
    <t>Hours per Day (11)</t>
  </si>
  <si>
    <t>Daily Rate (11)</t>
  </si>
  <si>
    <t>Hourly Rate (11)</t>
  </si>
  <si>
    <t>Equipment (12)</t>
  </si>
  <si>
    <t>Number of Units (12)</t>
  </si>
  <si>
    <t>Days per Unit (12)</t>
  </si>
  <si>
    <t>Hours per Day (12)</t>
  </si>
  <si>
    <t>Daily Rate (12)</t>
  </si>
  <si>
    <t>Hourly Rate (12)</t>
  </si>
  <si>
    <t>Equipment (13)</t>
  </si>
  <si>
    <t>Number of Units (13)</t>
  </si>
  <si>
    <t>Days per Unit (13)</t>
  </si>
  <si>
    <t>Hours per Day (13)</t>
  </si>
  <si>
    <t>Daily Rate (13)</t>
  </si>
  <si>
    <t>Hourly Rate (13)</t>
  </si>
  <si>
    <t>Equipment (14)</t>
  </si>
  <si>
    <t>Number of Units (14)</t>
  </si>
  <si>
    <t>Days per Unit (14)</t>
  </si>
  <si>
    <t>Hours per Day (14)</t>
  </si>
  <si>
    <t>Daily Rate (14)</t>
  </si>
  <si>
    <t>Hourly Rate (14)</t>
  </si>
  <si>
    <t>Equipment (15)</t>
  </si>
  <si>
    <t>Number of Units (15)</t>
  </si>
  <si>
    <t>Days per Unit (15)</t>
  </si>
  <si>
    <t>Hours per Day (15)</t>
  </si>
  <si>
    <t>Daily Rate (15)</t>
  </si>
  <si>
    <t>Hourly Rate (15)</t>
  </si>
  <si>
    <t>Equipment (16)</t>
  </si>
  <si>
    <t>Number of Units (16)</t>
  </si>
  <si>
    <t>Days per Unit (16)</t>
  </si>
  <si>
    <t>Hours per Day (16)</t>
  </si>
  <si>
    <t>Daily Rate (16)</t>
  </si>
  <si>
    <t>Hourly Rate (16)</t>
  </si>
  <si>
    <t>Equipment (17)</t>
  </si>
  <si>
    <t>Number of Units (17)</t>
  </si>
  <si>
    <t>Days per Unit (17)</t>
  </si>
  <si>
    <t>Hours per Day (17)</t>
  </si>
  <si>
    <t>Daily Rate (17)</t>
  </si>
  <si>
    <t>Hourly Rate (17)</t>
  </si>
  <si>
    <t>Equipment (18)</t>
  </si>
  <si>
    <t>Number of Units (18)</t>
  </si>
  <si>
    <t>Days per Unit (18)</t>
  </si>
  <si>
    <t>Hours per Day (18)</t>
  </si>
  <si>
    <t>Daily Rate (18)</t>
  </si>
  <si>
    <t>Hourly Rate (18)</t>
  </si>
  <si>
    <t>Equipment (19)</t>
  </si>
  <si>
    <t>Number of Units (19)</t>
  </si>
  <si>
    <t>Days per Unit (19)</t>
  </si>
  <si>
    <t>Hours per Day (19)</t>
  </si>
  <si>
    <t>Daily Rate (19)</t>
  </si>
  <si>
    <t>Hourly Rate (19)</t>
  </si>
  <si>
    <t>Equipment (20)</t>
  </si>
  <si>
    <t>Number of Units (20)</t>
  </si>
  <si>
    <t>Days per Unit (20)</t>
  </si>
  <si>
    <t>Hours per Day (20)</t>
  </si>
  <si>
    <t>Daily Rate (20)</t>
  </si>
  <si>
    <t>Hourly Rate (20)</t>
  </si>
  <si>
    <t>Equipment (21)</t>
  </si>
  <si>
    <t>Number of Units (21)</t>
  </si>
  <si>
    <t>Days per Unit (21)</t>
  </si>
  <si>
    <t>Hours per Day (21)</t>
  </si>
  <si>
    <t>Daily Rate (21)</t>
  </si>
  <si>
    <t>Hourly Rate (21)</t>
  </si>
  <si>
    <t>Equipment (22)</t>
  </si>
  <si>
    <t>Number of Units (22)</t>
  </si>
  <si>
    <t>Days per Unit (22)</t>
  </si>
  <si>
    <t>Hours per Day (22)</t>
  </si>
  <si>
    <t>Daily Rate (22)</t>
  </si>
  <si>
    <t>Hourly Rate (22)</t>
  </si>
  <si>
    <t>Equipment (23)</t>
  </si>
  <si>
    <t>Number of Units (23)</t>
  </si>
  <si>
    <t>Days per Unit (23)</t>
  </si>
  <si>
    <t>Hours per Day (23)</t>
  </si>
  <si>
    <t>Daily Rate (23)</t>
  </si>
  <si>
    <t>Hourly Rate (23)</t>
  </si>
  <si>
    <t>Equipment (24)</t>
  </si>
  <si>
    <t>Number of Units (24)</t>
  </si>
  <si>
    <t>Days per Unit (24)</t>
  </si>
  <si>
    <t>Hours per Day (24)</t>
  </si>
  <si>
    <t>Daily Rate (24)</t>
  </si>
  <si>
    <t>Hourly Rate (24)</t>
  </si>
  <si>
    <t>Labor (Standard Time) (1)</t>
  </si>
  <si>
    <t>Hourly Rate Range (1)</t>
  </si>
  <si>
    <t>Hourly Rate Write-in (1)</t>
  </si>
  <si>
    <t>Positions on Crew (1)</t>
  </si>
  <si>
    <t>Number of Days on Job (1)</t>
  </si>
  <si>
    <t>Hours Worked per Day (1)</t>
  </si>
  <si>
    <t>Labor (Over Time) (1)</t>
  </si>
  <si>
    <t>Labor (Standard Time) (2)</t>
  </si>
  <si>
    <t>Hourly Rate Range (2)</t>
  </si>
  <si>
    <t>Hourly Rate Write-in (2)</t>
  </si>
  <si>
    <t>Positions on Crew (2)</t>
  </si>
  <si>
    <t>Number of Days on Job (2)</t>
  </si>
  <si>
    <t>Hours Worked per Day (2)</t>
  </si>
  <si>
    <t>Labor (Over Time) (2)</t>
  </si>
  <si>
    <t>Labor (Standard Time) (3)</t>
  </si>
  <si>
    <t>Hourly Rate Range (3)</t>
  </si>
  <si>
    <t>Hourly Rate Write-in (3)</t>
  </si>
  <si>
    <t>Positions on Crew (3)</t>
  </si>
  <si>
    <t>Number of Days on Job (3)</t>
  </si>
  <si>
    <t>Hours Worked per Day (3)</t>
  </si>
  <si>
    <t>Labor (Over Time) (3)</t>
  </si>
  <si>
    <t>Labor (Standard Time) (4)</t>
  </si>
  <si>
    <t>Hourly Rate Range (4)</t>
  </si>
  <si>
    <t>Hourly Rate Write-in (4)</t>
  </si>
  <si>
    <t>Positions on Crew (4)</t>
  </si>
  <si>
    <t>Number of Days on Job (4)</t>
  </si>
  <si>
    <t>Hours Worked per Day (4)</t>
  </si>
  <si>
    <t>Labor (Over Time) (4)</t>
  </si>
  <si>
    <t>Labor (Standard Time) (5)</t>
  </si>
  <si>
    <t>Hourly Rate Range (5)</t>
  </si>
  <si>
    <t>Hourly Rate Write-in (5)</t>
  </si>
  <si>
    <t>Positions on Crew (5)</t>
  </si>
  <si>
    <t>Number of Days on Job (5)</t>
  </si>
  <si>
    <t>Hours Worked per Day (5)</t>
  </si>
  <si>
    <t>Labor (Over Time) (5)</t>
  </si>
  <si>
    <t>Labor (Standard Time) (6)</t>
  </si>
  <si>
    <t>Hourly Rate Range (6)</t>
  </si>
  <si>
    <t>Hourly Rate Write-in (6)</t>
  </si>
  <si>
    <t>Positions on Crew (6)</t>
  </si>
  <si>
    <t>Number of Days on Job (6)</t>
  </si>
  <si>
    <t>Hours Worked per Day (6)</t>
  </si>
  <si>
    <t>Labor (Over Time) (6)</t>
  </si>
  <si>
    <t>Labor (Standard Time) (7)</t>
  </si>
  <si>
    <t>Hourly Rate Range (7)</t>
  </si>
  <si>
    <t>Hourly Rate Write-in (7)</t>
  </si>
  <si>
    <t>Positions on Crew (7)</t>
  </si>
  <si>
    <t>Number of Days on Job (7)</t>
  </si>
  <si>
    <t>Hours Worked per Day (7)</t>
  </si>
  <si>
    <t>Labor (Over Time) (7)</t>
  </si>
  <si>
    <t>Labor (Standard Time) (8)</t>
  </si>
  <si>
    <t>Hourly Rate Range (8)</t>
  </si>
  <si>
    <t>Hourly Rate Write-in (8)</t>
  </si>
  <si>
    <t>Positions on Crew (8)</t>
  </si>
  <si>
    <t>Number of Days on Job (8)</t>
  </si>
  <si>
    <t>Hours Worked per Day (8)</t>
  </si>
  <si>
    <t>Labor (Over Time) (8)</t>
  </si>
  <si>
    <t>Labor (Standard Time) (9)</t>
  </si>
  <si>
    <t>Hourly Rate Range (9)</t>
  </si>
  <si>
    <t>Hourly Rate Write-in (9)</t>
  </si>
  <si>
    <t>Positions on Crew (9)</t>
  </si>
  <si>
    <t>Number of Days on Job (9)</t>
  </si>
  <si>
    <t>Hours Worked per Day (9)</t>
  </si>
  <si>
    <t>Labor (Over Time) (9)</t>
  </si>
  <si>
    <t>Use (1)</t>
  </si>
  <si>
    <t>Use (2)</t>
  </si>
  <si>
    <t>Use (3)</t>
  </si>
  <si>
    <t>Use (4)</t>
  </si>
  <si>
    <t>Use (5)</t>
  </si>
  <si>
    <t>Use (6)</t>
  </si>
  <si>
    <t>Use (7)</t>
  </si>
  <si>
    <t>Use (8)</t>
  </si>
  <si>
    <t>Use (9)</t>
  </si>
  <si>
    <t>Use (10)</t>
  </si>
  <si>
    <t>Use (11)</t>
  </si>
  <si>
    <t>Use (12)</t>
  </si>
  <si>
    <t>Use (13)</t>
  </si>
  <si>
    <t>Use (14)</t>
  </si>
  <si>
    <t>Use (15)</t>
  </si>
  <si>
    <t>Use (16)</t>
  </si>
  <si>
    <t>Use (17)</t>
  </si>
  <si>
    <t>Use (18)</t>
  </si>
  <si>
    <t>Use (19)</t>
  </si>
  <si>
    <t>Use (20)</t>
  </si>
  <si>
    <t>Use (21)</t>
  </si>
  <si>
    <t>Use (22)</t>
  </si>
  <si>
    <t>Use (23)</t>
  </si>
  <si>
    <t>Use (24)</t>
  </si>
  <si>
    <t>Cost by Category (2)</t>
  </si>
  <si>
    <t>Cost by Category (1)</t>
  </si>
  <si>
    <t>Cost by Category (3)</t>
  </si>
  <si>
    <t>Cost by Category (4)</t>
  </si>
  <si>
    <t>Cost by Category (5)</t>
  </si>
  <si>
    <t>Cost by Category (6)</t>
  </si>
  <si>
    <t>Cost by Category (7)</t>
  </si>
  <si>
    <t>Cost by Category (8)</t>
  </si>
  <si>
    <t>Cost by Category (9)</t>
  </si>
  <si>
    <t>Cost by Category (10)</t>
  </si>
  <si>
    <t>Cost by Category (11)</t>
  </si>
  <si>
    <t>Cost by Category (12)</t>
  </si>
  <si>
    <t>Cost by Category (13)</t>
  </si>
  <si>
    <t>Cost by Category (14)</t>
  </si>
  <si>
    <t>Cost by Category (15)</t>
  </si>
  <si>
    <t>Cost by Category (16)</t>
  </si>
  <si>
    <t>Cost by Category (17)</t>
  </si>
  <si>
    <t>Cost by Category (18)</t>
  </si>
  <si>
    <t>Cost by Category (19)</t>
  </si>
  <si>
    <t>Cost by Category (20)</t>
  </si>
  <si>
    <t>Cost by Category (21)</t>
  </si>
  <si>
    <t>Cost by Category (22)</t>
  </si>
  <si>
    <t>Cost by Category (23)</t>
  </si>
  <si>
    <t>Cost by Category (24)</t>
  </si>
  <si>
    <t>Storm ID Number</t>
  </si>
  <si>
    <t>District Number</t>
  </si>
  <si>
    <t>Crew Number</t>
  </si>
  <si>
    <t>District identification number</t>
  </si>
  <si>
    <t>Unique storm identification number</t>
  </si>
  <si>
    <t>Crew identification number</t>
  </si>
  <si>
    <t>Estimate Number</t>
  </si>
  <si>
    <t>Storm estimate number</t>
  </si>
  <si>
    <t>Storm ID Number / Estimate Number</t>
  </si>
  <si>
    <t>Estimate</t>
  </si>
  <si>
    <t>Use Unit Cost Range</t>
  </si>
  <si>
    <t>Use Daily Rate</t>
  </si>
  <si>
    <t>Use Hourly Rate</t>
  </si>
  <si>
    <t>Use Hourly Rate Range (Standard Time)</t>
  </si>
  <si>
    <t>Use Hourly Rate Range (Over Time)</t>
  </si>
  <si>
    <t>&lt;No Storm Selected&gt;</t>
  </si>
  <si>
    <t>Estimate Name</t>
  </si>
  <si>
    <t>Storm Name / Estimate Name</t>
  </si>
  <si>
    <r>
      <t>Notes (</t>
    </r>
    <r>
      <rPr>
        <i/>
        <sz val="11"/>
        <color theme="1"/>
        <rFont val="Calibri"/>
        <family val="2"/>
      </rPr>
      <t>450 character maximum</t>
    </r>
    <r>
      <rPr>
        <sz val="11"/>
        <color theme="1"/>
        <rFont val="Calibri"/>
        <family val="2"/>
        <scheme val="minor"/>
      </rPr>
      <t>):</t>
    </r>
  </si>
  <si>
    <t xml:space="preserve">*Burdened rate: Includes all overhead associated with labor. [Write in definition or notes here] </t>
  </si>
  <si>
    <t>*Burdened rate includes all overhead associated with labor. [Write in definition or notes here]</t>
  </si>
  <si>
    <t>Private Contractor</t>
  </si>
  <si>
    <t>If using a Private Contractor check the box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</si>
  <si>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</si>
  <si>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</si>
  <si>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</si>
  <si>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</si>
  <si>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</si>
  <si>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</si>
  <si>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</si>
  <si>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</si>
  <si>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</si>
  <si>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</si>
  <si>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</si>
  <si>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</si>
  <si>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</si>
  <si>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Month</t>
  </si>
  <si>
    <t>For Sumifs</t>
  </si>
  <si>
    <t>For Graphs</t>
  </si>
  <si>
    <t>Number of Storms</t>
  </si>
  <si>
    <t>State Crews</t>
  </si>
  <si>
    <t>All</t>
  </si>
  <si>
    <t>Links for Check boxes</t>
  </si>
  <si>
    <t>Time Period</t>
  </si>
  <si>
    <t>Month Code</t>
  </si>
  <si>
    <t>Constant</t>
  </si>
  <si>
    <t>Private Contractor Check Box</t>
  </si>
  <si>
    <t>State Crew Chech Box</t>
  </si>
  <si>
    <t>Private Contractor (Entire Year)</t>
  </si>
  <si>
    <t>State Crew (Entire Year)</t>
  </si>
  <si>
    <t>Private Contractor (Month)</t>
  </si>
  <si>
    <t>State Crew (Month)</t>
  </si>
  <si>
    <t>Number of lane miles crew maintains</t>
  </si>
  <si>
    <t>Lane miles receiving precipitation</t>
  </si>
  <si>
    <t>Urban/Rural</t>
  </si>
  <si>
    <t>Primary maintenance area type</t>
  </si>
  <si>
    <t>Urban</t>
  </si>
  <si>
    <t>Rural</t>
  </si>
  <si>
    <r>
      <t>Assumptions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</rPr>
      <t>(Estimate)</t>
    </r>
  </si>
  <si>
    <r>
      <t>Storm Characteristics</t>
    </r>
    <r>
      <rPr>
        <b/>
        <sz val="11"/>
        <color theme="0"/>
        <rFont val="Calibri"/>
        <family val="2"/>
        <scheme val="minor"/>
      </rPr>
      <t xml:space="preserve">  (Estimate)           </t>
    </r>
    <r>
      <rPr>
        <b/>
        <sz val="18"/>
        <color theme="0"/>
        <rFont val="Calibri"/>
        <family val="2"/>
        <scheme val="minor"/>
      </rPr>
      <t xml:space="preserve">                             </t>
    </r>
    <r>
      <rPr>
        <b/>
        <sz val="11"/>
        <color theme="0"/>
        <rFont val="Calibri"/>
        <family val="2"/>
        <scheme val="minor"/>
      </rPr>
      <t>Not Used in Calculations</t>
    </r>
  </si>
  <si>
    <t>(Estimate)</t>
  </si>
  <si>
    <r>
      <t xml:space="preserve">Labor
</t>
    </r>
    <r>
      <rPr>
        <b/>
        <sz val="11"/>
        <color theme="0"/>
        <rFont val="Calibri"/>
        <family val="2"/>
      </rPr>
      <t>(Estimate)</t>
    </r>
  </si>
  <si>
    <r>
      <t>Total Cost Summary</t>
    </r>
    <r>
      <rPr>
        <b/>
        <sz val="11"/>
        <color theme="0"/>
        <rFont val="Calibri"/>
        <family val="2"/>
      </rPr>
      <t xml:space="preserve"> (Estimate)</t>
    </r>
  </si>
  <si>
    <r>
      <t>Assumptions</t>
    </r>
    <r>
      <rPr>
        <b/>
        <sz val="11"/>
        <color theme="0"/>
        <rFont val="Calibri"/>
        <family val="2"/>
      </rPr>
      <t xml:space="preserve"> (Data Entry)</t>
    </r>
  </si>
  <si>
    <r>
      <t xml:space="preserve">Storm Characteristics </t>
    </r>
    <r>
      <rPr>
        <b/>
        <sz val="11"/>
        <color theme="0"/>
        <rFont val="Calibri"/>
        <family val="2"/>
        <scheme val="minor"/>
      </rPr>
      <t>(Data Entry)</t>
    </r>
    <r>
      <rPr>
        <b/>
        <sz val="18"/>
        <color theme="0"/>
        <rFont val="Calibri"/>
        <family val="2"/>
        <scheme val="minor"/>
      </rPr>
      <t xml:space="preserve">                                       </t>
    </r>
    <r>
      <rPr>
        <b/>
        <sz val="10"/>
        <color theme="0"/>
        <rFont val="Calibri"/>
        <family val="2"/>
      </rPr>
      <t xml:space="preserve">Not Used in Calculations </t>
    </r>
  </si>
  <si>
    <t>(Data Entry)</t>
  </si>
  <si>
    <r>
      <t xml:space="preserve">Labor 
</t>
    </r>
    <r>
      <rPr>
        <b/>
        <sz val="11"/>
        <color theme="0"/>
        <rFont val="Calibri"/>
        <family val="2"/>
      </rPr>
      <t>(Data Entry)</t>
    </r>
  </si>
  <si>
    <r>
      <t xml:space="preserve">Total Cost Summary </t>
    </r>
    <r>
      <rPr>
        <b/>
        <sz val="11"/>
        <color theme="0"/>
        <rFont val="Calibri"/>
        <family val="2"/>
      </rPr>
      <t>(Data Entry)</t>
    </r>
  </si>
  <si>
    <t>Storm Comparison</t>
  </si>
  <si>
    <r>
      <t xml:space="preserve">Period Comparison </t>
    </r>
    <r>
      <rPr>
        <b/>
        <sz val="8"/>
        <color theme="0"/>
        <rFont val="Calibri"/>
        <family val="2"/>
      </rPr>
      <t>(Data Entry Only)</t>
    </r>
  </si>
  <si>
    <t>Sumifs for Period</t>
  </si>
  <si>
    <t>Data Entry</t>
  </si>
  <si>
    <t>[Write-In]</t>
  </si>
  <si>
    <t>White cells with "[Write-In]" can be modified</t>
  </si>
  <si>
    <t xml:space="preserve">Disclaimer: </t>
  </si>
  <si>
    <t>These results are based on user inputs. The outputs generated by this assessment are only as relevant as the data put into the model.</t>
  </si>
  <si>
    <t>All dollar amounts in the tool are in year-of-expenditure dollars.</t>
  </si>
  <si>
    <t>True Cost of Winter Maintenance Estimating &amp; Data Entry Tool</t>
  </si>
  <si>
    <t>[Subarea 1 Write-In]</t>
  </si>
  <si>
    <t>[Subarea 2 Write-In]</t>
  </si>
  <si>
    <t>Area Lane Miles</t>
  </si>
  <si>
    <t>Serviced Lane Miles</t>
  </si>
  <si>
    <t>Positions in Subarea</t>
  </si>
  <si>
    <t xml:space="preserve">   Cost per Maintenance Area Lane Mile</t>
  </si>
  <si>
    <t>Private Contractors</t>
  </si>
  <si>
    <t xml:space="preserve">   Pass Lane Miles LOS A</t>
  </si>
  <si>
    <t xml:space="preserve">   Pass Lane Miles LOS B</t>
  </si>
  <si>
    <t xml:space="preserve">   Pass Lane Miles LOS C</t>
  </si>
  <si>
    <t xml:space="preserve">   Pass Lane Miles LOS D</t>
  </si>
  <si>
    <t xml:space="preserve">   Pass Lane Miles LOS E</t>
  </si>
  <si>
    <t>Total Pass Lane Miles</t>
  </si>
  <si>
    <t xml:space="preserve">   Cost per Pass Lane Mile</t>
  </si>
  <si>
    <t>Pass Lane Miles</t>
  </si>
  <si>
    <t xml:space="preserve"> Cost per Pass Lane Mile</t>
  </si>
  <si>
    <t>Number of inches of precipitation (liquid equivalents)</t>
  </si>
  <si>
    <t>Type of precipitation (most prevelant storm type)</t>
  </si>
  <si>
    <t>Miles Covered</t>
  </si>
  <si>
    <t>Rate Per Mile</t>
  </si>
  <si>
    <t>Distance Cost</t>
  </si>
  <si>
    <t>Hours (1)</t>
  </si>
  <si>
    <t>Miles Covered (1)</t>
  </si>
  <si>
    <t>Rate per Mile (2)</t>
  </si>
  <si>
    <t>Rate per Mile (1)</t>
  </si>
  <si>
    <t>Miles Covered (2)</t>
  </si>
  <si>
    <t>Miles Covered (3)</t>
  </si>
  <si>
    <t>Rate per Mile (3)</t>
  </si>
  <si>
    <t>Miles Covered (4)</t>
  </si>
  <si>
    <t>Rate per Mile (4)</t>
  </si>
  <si>
    <t>Miles Covered (5)</t>
  </si>
  <si>
    <t>Rate per Mile (5)</t>
  </si>
  <si>
    <t>Rate per Mile (6)</t>
  </si>
  <si>
    <t>Miles Covered (6)</t>
  </si>
  <si>
    <t>Miles Covered (7)</t>
  </si>
  <si>
    <t>Rate per Mile (7)</t>
  </si>
  <si>
    <t>Miles Covered (8)</t>
  </si>
  <si>
    <t>Rate per Mile (8)</t>
  </si>
  <si>
    <t>Miles Covered (9)</t>
  </si>
  <si>
    <t>Rate per Mile (9)</t>
  </si>
  <si>
    <t>Miles Covered (10)</t>
  </si>
  <si>
    <t>Rate per Mile (10)</t>
  </si>
  <si>
    <t>Miles Covered (11)</t>
  </si>
  <si>
    <t>Rate per Mile (11)</t>
  </si>
  <si>
    <t>Miles Covered (12)</t>
  </si>
  <si>
    <t>Rate per Mile (12)</t>
  </si>
  <si>
    <t>Miles Covered (13)</t>
  </si>
  <si>
    <t>Rate per Mile (13)</t>
  </si>
  <si>
    <t>Miles Covered (14)</t>
  </si>
  <si>
    <t>Rate per Mile (14)</t>
  </si>
  <si>
    <t>Miles Covered (15)</t>
  </si>
  <si>
    <t>Rate per Mile (15)</t>
  </si>
  <si>
    <t>Miles Covered (17)</t>
  </si>
  <si>
    <t>Rate per Mile (17)</t>
  </si>
  <si>
    <t>Miles Covered (18)</t>
  </si>
  <si>
    <t>Rate per Mile (18)</t>
  </si>
  <si>
    <t>Miles Covered (19)</t>
  </si>
  <si>
    <t>Rate per Mile (19)</t>
  </si>
  <si>
    <t>Miles Covered (20)</t>
  </si>
  <si>
    <t>Rate per Mile (20)</t>
  </si>
  <si>
    <t>Miles Covered (21)</t>
  </si>
  <si>
    <t>Rate per Mile (21)</t>
  </si>
  <si>
    <t>Miles Covered (22)</t>
  </si>
  <si>
    <t>Rate per Mile (22)</t>
  </si>
  <si>
    <t>Miles Covered (23)</t>
  </si>
  <si>
    <t>Rate per Mile (23)</t>
  </si>
  <si>
    <t>Miles Covered (24)</t>
  </si>
  <si>
    <t>Rate per Mile (24)</t>
  </si>
  <si>
    <t>Rate per Mile</t>
  </si>
  <si>
    <t>LOS A: Bare/wet pavement maintained at all times</t>
  </si>
  <si>
    <t>LOS B: Bare/wet pavement is prevailing condition</t>
  </si>
  <si>
    <t>LOS D: Packed and bonded snow, wheel tracks upto 1.5 in</t>
  </si>
  <si>
    <t xml:space="preserve">LOS C: Accumulations &lt; 2 in, no packed or bonded snow </t>
  </si>
  <si>
    <t>LOS E: Completely covered w/packed snow, been treated</t>
  </si>
  <si>
    <t>Sand CY</t>
  </si>
  <si>
    <t>Sand Ton</t>
  </si>
  <si>
    <t>$19-$21</t>
  </si>
  <si>
    <t>$29-$32</t>
  </si>
  <si>
    <t>$32-$34</t>
  </si>
  <si>
    <t>$11-$13</t>
  </si>
  <si>
    <t>$5-$7</t>
  </si>
  <si>
    <t>$7-$11</t>
  </si>
  <si>
    <t>$13-$17</t>
  </si>
  <si>
    <t>$17-$19</t>
  </si>
  <si>
    <t>$21-$23</t>
  </si>
  <si>
    <t>$23-$25</t>
  </si>
  <si>
    <t>$25-29</t>
  </si>
  <si>
    <t>$34-$36</t>
  </si>
  <si>
    <t>$36-$39</t>
  </si>
  <si>
    <t xml:space="preserve">CY </t>
  </si>
  <si>
    <r>
      <t xml:space="preserve">Table of Contents </t>
    </r>
    <r>
      <rPr>
        <b/>
        <sz val="11"/>
        <color theme="0"/>
        <rFont val="Calibri"/>
        <family val="2"/>
      </rPr>
      <t>(Data Entry Mode)</t>
    </r>
  </si>
  <si>
    <r>
      <t xml:space="preserve">Table of Contents </t>
    </r>
    <r>
      <rPr>
        <b/>
        <sz val="11"/>
        <color theme="0"/>
        <rFont val="Calibri"/>
        <family val="2"/>
      </rPr>
      <t>(Estimation Mode)</t>
    </r>
  </si>
  <si>
    <t>No. of Units</t>
  </si>
</sst>
</file>

<file path=xl/styles.xml><?xml version="1.0" encoding="utf-8"?>
<styleSheet xmlns="http://schemas.openxmlformats.org/spreadsheetml/2006/main">
  <numFmts count="11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m/yy_);;&quot;-  &quot;;&quot; &quot;@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#,##0_);&quot;(&quot;#,##0&quot;)&quot;;&quot;-&quot;_)\ "/>
    <numFmt numFmtId="169" formatCode="#,##0.0_);\(#,##0.0\)"/>
    <numFmt numFmtId="170" formatCode="_(* #,##0.0_);_(* \(#,##0.0\);_(* &quot;-&quot;?_);_(@_)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i/>
      <sz val="16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</font>
    <font>
      <b/>
      <sz val="2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</font>
    <font>
      <b/>
      <sz val="9"/>
      <name val="Calibri"/>
      <family val="2"/>
      <scheme val="minor"/>
    </font>
    <font>
      <b/>
      <sz val="8"/>
      <color theme="0"/>
      <name val="Calibri"/>
      <family val="2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u/>
      <sz val="11"/>
      <color indexed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>
      <alignment vertical="top"/>
    </xf>
  </cellStyleXfs>
  <cellXfs count="464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/>
    <xf numFmtId="0" fontId="1" fillId="0" borderId="0" xfId="0" applyFont="1" applyAlignment="1">
      <alignment horizontal="center" wrapText="1"/>
    </xf>
    <xf numFmtId="44" fontId="1" fillId="0" borderId="0" xfId="0" applyNumberFormat="1" applyFont="1"/>
    <xf numFmtId="0" fontId="1" fillId="0" borderId="0" xfId="0" applyFont="1" applyBorder="1"/>
    <xf numFmtId="44" fontId="1" fillId="0" borderId="0" xfId="0" applyNumberFormat="1" applyFont="1" applyBorder="1"/>
    <xf numFmtId="0" fontId="8" fillId="0" borderId="0" xfId="0" applyFont="1"/>
    <xf numFmtId="0" fontId="0" fillId="0" borderId="0" xfId="0" applyBorder="1"/>
    <xf numFmtId="44" fontId="0" fillId="0" borderId="0" xfId="12" applyNumberFormat="1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4" xfId="0" applyFont="1" applyBorder="1" applyAlignment="1">
      <alignment horizontal="center" wrapText="1"/>
    </xf>
    <xf numFmtId="0" fontId="0" fillId="0" borderId="0" xfId="0" applyFont="1"/>
    <xf numFmtId="0" fontId="8" fillId="0" borderId="0" xfId="0" applyFont="1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44" fontId="1" fillId="0" borderId="11" xfId="0" applyNumberFormat="1" applyFont="1" applyBorder="1"/>
    <xf numFmtId="43" fontId="0" fillId="0" borderId="0" xfId="12" applyFont="1" applyFill="1" applyBorder="1" applyAlignment="1">
      <alignment horizontal="center"/>
    </xf>
    <xf numFmtId="0" fontId="0" fillId="0" borderId="7" xfId="0" applyBorder="1"/>
    <xf numFmtId="165" fontId="0" fillId="0" borderId="7" xfId="12" applyNumberFormat="1" applyFont="1" applyBorder="1"/>
    <xf numFmtId="43" fontId="0" fillId="0" borderId="7" xfId="12" applyFont="1" applyBorder="1"/>
    <xf numFmtId="44" fontId="0" fillId="0" borderId="8" xfId="0" applyNumberFormat="1" applyBorder="1"/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5" fontId="0" fillId="0" borderId="0" xfId="12" applyNumberFormat="1" applyFont="1" applyBorder="1"/>
    <xf numFmtId="43" fontId="0" fillId="0" borderId="0" xfId="12" applyFont="1" applyBorder="1"/>
    <xf numFmtId="0" fontId="1" fillId="0" borderId="10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wrapText="1"/>
    </xf>
    <xf numFmtId="0" fontId="1" fillId="6" borderId="11" xfId="0" applyFont="1" applyFill="1" applyBorder="1" applyAlignment="1">
      <alignment wrapText="1"/>
    </xf>
    <xf numFmtId="0" fontId="0" fillId="0" borderId="0" xfId="0" applyBorder="1" applyProtection="1">
      <protection locked="0"/>
    </xf>
    <xf numFmtId="0" fontId="0" fillId="0" borderId="4" xfId="0" applyFill="1" applyBorder="1" applyProtection="1">
      <protection locked="0"/>
    </xf>
    <xf numFmtId="44" fontId="0" fillId="0" borderId="13" xfId="12" applyNumberFormat="1" applyFont="1" applyBorder="1"/>
    <xf numFmtId="165" fontId="0" fillId="2" borderId="13" xfId="12" applyNumberFormat="1" applyFont="1" applyFill="1" applyBorder="1" applyAlignment="1" applyProtection="1">
      <alignment horizontal="center"/>
      <protection locked="0"/>
    </xf>
    <xf numFmtId="43" fontId="0" fillId="2" borderId="13" xfId="12" applyFont="1" applyFill="1" applyBorder="1" applyAlignment="1" applyProtection="1">
      <alignment horizontal="center"/>
      <protection locked="0"/>
    </xf>
    <xf numFmtId="43" fontId="0" fillId="0" borderId="13" xfId="12" applyFont="1" applyBorder="1"/>
    <xf numFmtId="44" fontId="0" fillId="0" borderId="14" xfId="12" applyNumberFormat="1" applyFont="1" applyBorder="1"/>
    <xf numFmtId="44" fontId="0" fillId="0" borderId="16" xfId="12" applyNumberFormat="1" applyFont="1" applyBorder="1"/>
    <xf numFmtId="165" fontId="0" fillId="2" borderId="16" xfId="12" applyNumberFormat="1" applyFont="1" applyFill="1" applyBorder="1" applyAlignment="1" applyProtection="1">
      <alignment horizontal="center"/>
      <protection locked="0"/>
    </xf>
    <xf numFmtId="43" fontId="0" fillId="2" borderId="16" xfId="12" applyFont="1" applyFill="1" applyBorder="1" applyAlignment="1" applyProtection="1">
      <alignment horizontal="center"/>
      <protection locked="0"/>
    </xf>
    <xf numFmtId="43" fontId="0" fillId="0" borderId="16" xfId="12" applyFont="1" applyBorder="1"/>
    <xf numFmtId="44" fontId="0" fillId="0" borderId="17" xfId="12" applyNumberFormat="1" applyFont="1" applyBorder="1"/>
    <xf numFmtId="165" fontId="0" fillId="2" borderId="19" xfId="12" applyNumberFormat="1" applyFont="1" applyFill="1" applyBorder="1" applyAlignment="1" applyProtection="1">
      <alignment horizontal="center"/>
      <protection locked="0"/>
    </xf>
    <xf numFmtId="43" fontId="0" fillId="2" borderId="19" xfId="12" applyFont="1" applyFill="1" applyBorder="1" applyAlignment="1" applyProtection="1">
      <alignment horizontal="center"/>
      <protection locked="0"/>
    </xf>
    <xf numFmtId="43" fontId="0" fillId="0" borderId="19" xfId="12" applyFont="1" applyBorder="1"/>
    <xf numFmtId="44" fontId="0" fillId="0" borderId="20" xfId="12" applyNumberFormat="1" applyFont="1" applyBorder="1"/>
    <xf numFmtId="0" fontId="0" fillId="2" borderId="13" xfId="0" applyFill="1" applyBorder="1"/>
    <xf numFmtId="0" fontId="0" fillId="2" borderId="16" xfId="0" applyFill="1" applyBorder="1"/>
    <xf numFmtId="44" fontId="0" fillId="2" borderId="13" xfId="9" applyFont="1" applyFill="1" applyBorder="1" applyAlignment="1">
      <alignment horizontal="center" vertical="center"/>
    </xf>
    <xf numFmtId="44" fontId="0" fillId="2" borderId="16" xfId="9" applyFont="1" applyFill="1" applyBorder="1" applyAlignment="1">
      <alignment horizontal="center" vertical="center"/>
    </xf>
    <xf numFmtId="44" fontId="0" fillId="0" borderId="17" xfId="0" applyNumberFormat="1" applyFont="1" applyBorder="1" applyProtection="1"/>
    <xf numFmtId="44" fontId="0" fillId="0" borderId="22" xfId="12" applyNumberFormat="1" applyFont="1" applyBorder="1"/>
    <xf numFmtId="0" fontId="0" fillId="2" borderId="22" xfId="0" applyFill="1" applyBorder="1"/>
    <xf numFmtId="44" fontId="0" fillId="0" borderId="17" xfId="0" applyNumberFormat="1" applyBorder="1"/>
    <xf numFmtId="0" fontId="0" fillId="0" borderId="0" xfId="0"/>
    <xf numFmtId="0" fontId="1" fillId="0" borderId="0" xfId="0" applyFont="1"/>
    <xf numFmtId="0" fontId="0" fillId="2" borderId="24" xfId="0" applyFill="1" applyBorder="1"/>
    <xf numFmtId="0" fontId="0" fillId="2" borderId="25" xfId="0" applyFill="1" applyBorder="1"/>
    <xf numFmtId="165" fontId="0" fillId="2" borderId="29" xfId="12" applyNumberFormat="1" applyFont="1" applyFill="1" applyBorder="1" applyAlignment="1" applyProtection="1">
      <alignment horizontal="center"/>
      <protection locked="0"/>
    </xf>
    <xf numFmtId="43" fontId="0" fillId="2" borderId="29" xfId="12" applyFont="1" applyFill="1" applyBorder="1" applyAlignment="1" applyProtection="1">
      <alignment horizontal="center"/>
      <protection locked="0"/>
    </xf>
    <xf numFmtId="43" fontId="0" fillId="0" borderId="29" xfId="12" applyFont="1" applyBorder="1"/>
    <xf numFmtId="44" fontId="0" fillId="0" borderId="30" xfId="12" applyNumberFormat="1" applyFont="1" applyBorder="1"/>
    <xf numFmtId="0" fontId="0" fillId="6" borderId="10" xfId="0" applyFill="1" applyBorder="1"/>
    <xf numFmtId="165" fontId="0" fillId="6" borderId="10" xfId="12" applyNumberFormat="1" applyFont="1" applyFill="1" applyBorder="1"/>
    <xf numFmtId="43" fontId="0" fillId="6" borderId="10" xfId="12" applyFont="1" applyFill="1" applyBorder="1"/>
    <xf numFmtId="43" fontId="0" fillId="6" borderId="10" xfId="12" applyFont="1" applyFill="1" applyBorder="1" applyAlignment="1">
      <alignment horizontal="center"/>
    </xf>
    <xf numFmtId="0" fontId="0" fillId="6" borderId="11" xfId="0" applyFill="1" applyBorder="1"/>
    <xf numFmtId="0" fontId="14" fillId="0" borderId="0" xfId="0" applyFont="1"/>
    <xf numFmtId="0" fontId="16" fillId="0" borderId="0" xfId="0" applyFont="1"/>
    <xf numFmtId="164" fontId="0" fillId="0" borderId="0" xfId="10" applyFont="1"/>
    <xf numFmtId="0" fontId="10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2" borderId="1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0" xfId="0" quotePrefix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44" fontId="0" fillId="0" borderId="32" xfId="0" applyNumberFormat="1" applyBorder="1"/>
    <xf numFmtId="44" fontId="0" fillId="2" borderId="37" xfId="9" applyFont="1" applyFill="1" applyBorder="1" applyAlignment="1">
      <alignment horizontal="center" vertical="center"/>
    </xf>
    <xf numFmtId="44" fontId="0" fillId="2" borderId="22" xfId="9" applyFont="1" applyFill="1" applyBorder="1" applyAlignment="1">
      <alignment horizontal="center" vertical="center"/>
    </xf>
    <xf numFmtId="0" fontId="0" fillId="0" borderId="0" xfId="0" applyFill="1" applyBorder="1"/>
    <xf numFmtId="0" fontId="0" fillId="2" borderId="39" xfId="0" applyFill="1" applyBorder="1" applyProtection="1">
      <protection locked="0"/>
    </xf>
    <xf numFmtId="44" fontId="0" fillId="0" borderId="39" xfId="12" applyNumberFormat="1" applyFont="1" applyBorder="1"/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6" borderId="10" xfId="0" applyFont="1" applyFill="1" applyBorder="1"/>
    <xf numFmtId="0" fontId="11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4" fontId="0" fillId="0" borderId="20" xfId="0" applyNumberFormat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Border="1" applyAlignment="1">
      <alignment vertical="center"/>
    </xf>
    <xf numFmtId="165" fontId="0" fillId="2" borderId="37" xfId="12" applyNumberFormat="1" applyFont="1" applyFill="1" applyBorder="1" applyAlignment="1" applyProtection="1">
      <alignment horizontal="center"/>
      <protection locked="0"/>
    </xf>
    <xf numFmtId="165" fontId="0" fillId="2" borderId="22" xfId="12" applyNumberFormat="1" applyFont="1" applyFill="1" applyBorder="1" applyAlignment="1" applyProtection="1">
      <alignment horizontal="center"/>
      <protection locked="0"/>
    </xf>
    <xf numFmtId="165" fontId="0" fillId="2" borderId="16" xfId="12" applyNumberFormat="1" applyFont="1" applyFill="1" applyBorder="1" applyAlignment="1" applyProtection="1">
      <alignment horizontal="center" vertical="center"/>
      <protection locked="0"/>
    </xf>
    <xf numFmtId="165" fontId="0" fillId="2" borderId="37" xfId="12" applyNumberFormat="1" applyFont="1" applyFill="1" applyBorder="1" applyAlignment="1" applyProtection="1">
      <alignment horizontal="center" vertical="center"/>
      <protection locked="0"/>
    </xf>
    <xf numFmtId="165" fontId="0" fillId="2" borderId="22" xfId="12" applyNumberFormat="1" applyFont="1" applyFill="1" applyBorder="1" applyAlignment="1" applyProtection="1">
      <alignment horizontal="center" vertical="center"/>
      <protection locked="0"/>
    </xf>
    <xf numFmtId="0" fontId="0" fillId="2" borderId="39" xfId="0" applyFill="1" applyBorder="1"/>
    <xf numFmtId="0" fontId="11" fillId="4" borderId="7" xfId="0" applyFont="1" applyFill="1" applyBorder="1" applyAlignment="1">
      <alignment horizontal="center" vertical="center"/>
    </xf>
    <xf numFmtId="0" fontId="0" fillId="2" borderId="40" xfId="0" applyFill="1" applyBorder="1"/>
    <xf numFmtId="0" fontId="0" fillId="2" borderId="41" xfId="0" applyFill="1" applyBorder="1"/>
    <xf numFmtId="0" fontId="0" fillId="2" borderId="12" xfId="0" applyFill="1" applyBorder="1"/>
    <xf numFmtId="0" fontId="11" fillId="10" borderId="9" xfId="0" applyFont="1" applyFill="1" applyBorder="1" applyAlignment="1">
      <alignment horizontal="left" vertical="center"/>
    </xf>
    <xf numFmtId="0" fontId="10" fillId="10" borderId="10" xfId="0" applyFont="1" applyFill="1" applyBorder="1"/>
    <xf numFmtId="0" fontId="10" fillId="10" borderId="11" xfId="0" applyFont="1" applyFill="1" applyBorder="1"/>
    <xf numFmtId="0" fontId="0" fillId="2" borderId="16" xfId="12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0" xfId="0" quotePrefix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3" fontId="0" fillId="0" borderId="0" xfId="12" quotePrefix="1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9" borderId="37" xfId="0" applyFill="1" applyBorder="1" applyAlignment="1" applyProtection="1">
      <alignment horizontal="center"/>
    </xf>
    <xf numFmtId="0" fontId="0" fillId="9" borderId="22" xfId="0" applyFill="1" applyBorder="1" applyAlignment="1" applyProtection="1">
      <alignment horizontal="center"/>
    </xf>
    <xf numFmtId="44" fontId="0" fillId="2" borderId="16" xfId="12" applyNumberFormat="1" applyFont="1" applyFill="1" applyBorder="1" applyProtection="1">
      <protection locked="0"/>
    </xf>
    <xf numFmtId="44" fontId="0" fillId="2" borderId="45" xfId="12" applyNumberFormat="1" applyFont="1" applyFill="1" applyBorder="1" applyProtection="1">
      <protection locked="0"/>
    </xf>
    <xf numFmtId="44" fontId="0" fillId="2" borderId="22" xfId="12" applyNumberFormat="1" applyFont="1" applyFill="1" applyBorder="1" applyProtection="1">
      <protection locked="0"/>
    </xf>
    <xf numFmtId="44" fontId="0" fillId="2" borderId="46" xfId="1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44" fontId="0" fillId="2" borderId="13" xfId="12" applyNumberFormat="1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9" borderId="25" xfId="0" applyFill="1" applyBorder="1" applyProtection="1"/>
    <xf numFmtId="0" fontId="0" fillId="2" borderId="40" xfId="0" applyFill="1" applyBorder="1" applyProtection="1">
      <protection locked="0"/>
    </xf>
    <xf numFmtId="44" fontId="0" fillId="2" borderId="29" xfId="12" applyNumberFormat="1" applyFont="1" applyFill="1" applyBorder="1" applyProtection="1">
      <protection locked="0"/>
    </xf>
    <xf numFmtId="0" fontId="0" fillId="2" borderId="41" xfId="0" applyFill="1" applyBorder="1" applyProtection="1">
      <protection locked="0"/>
    </xf>
    <xf numFmtId="44" fontId="0" fillId="2" borderId="19" xfId="12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0" fillId="9" borderId="31" xfId="0" applyFill="1" applyBorder="1"/>
    <xf numFmtId="0" fontId="11" fillId="5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36" xfId="0" applyFont="1" applyBorder="1" applyAlignment="1" applyProtection="1">
      <alignment wrapText="1"/>
      <protection locked="0"/>
    </xf>
    <xf numFmtId="0" fontId="0" fillId="0" borderId="21" xfId="0" applyFon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1" fillId="6" borderId="9" xfId="0" applyFont="1" applyFill="1" applyBorder="1"/>
    <xf numFmtId="43" fontId="1" fillId="0" borderId="47" xfId="0" applyNumberFormat="1" applyFont="1" applyBorder="1"/>
    <xf numFmtId="43" fontId="0" fillId="0" borderId="22" xfId="12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66" fontId="0" fillId="2" borderId="13" xfId="12" applyNumberFormat="1" applyFont="1" applyFill="1" applyBorder="1" applyProtection="1">
      <protection locked="0"/>
    </xf>
    <xf numFmtId="166" fontId="0" fillId="2" borderId="16" xfId="12" applyNumberFormat="1" applyFont="1" applyFill="1" applyBorder="1" applyProtection="1">
      <protection locked="0"/>
    </xf>
    <xf numFmtId="166" fontId="0" fillId="2" borderId="39" xfId="12" applyNumberFormat="1" applyFont="1" applyFill="1" applyBorder="1" applyProtection="1">
      <protection locked="0"/>
    </xf>
    <xf numFmtId="166" fontId="0" fillId="2" borderId="22" xfId="12" applyNumberFormat="1" applyFont="1" applyFill="1" applyBorder="1" applyProtection="1">
      <protection locked="0"/>
    </xf>
    <xf numFmtId="166" fontId="0" fillId="2" borderId="13" xfId="12" applyNumberFormat="1" applyFont="1" applyFill="1" applyBorder="1" applyAlignment="1" applyProtection="1">
      <alignment horizontal="center"/>
      <protection locked="0"/>
    </xf>
    <xf numFmtId="166" fontId="0" fillId="2" borderId="16" xfId="12" applyNumberFormat="1" applyFont="1" applyFill="1" applyBorder="1" applyAlignment="1" applyProtection="1">
      <alignment horizontal="center"/>
      <protection locked="0"/>
    </xf>
    <xf numFmtId="166" fontId="0" fillId="2" borderId="29" xfId="12" applyNumberFormat="1" applyFont="1" applyFill="1" applyBorder="1" applyAlignment="1" applyProtection="1">
      <alignment horizontal="center"/>
      <protection locked="0"/>
    </xf>
    <xf numFmtId="166" fontId="0" fillId="2" borderId="19" xfId="12" applyNumberFormat="1" applyFont="1" applyFill="1" applyBorder="1" applyAlignment="1" applyProtection="1">
      <alignment horizontal="center"/>
      <protection locked="0"/>
    </xf>
    <xf numFmtId="0" fontId="0" fillId="0" borderId="42" xfId="0" applyFill="1" applyBorder="1" applyAlignment="1" applyProtection="1">
      <alignment horizontal="left" vertical="center"/>
    </xf>
    <xf numFmtId="0" fontId="0" fillId="0" borderId="43" xfId="12" applyNumberFormat="1" applyFont="1" applyFill="1" applyBorder="1" applyAlignment="1" applyProtection="1">
      <alignment horizontal="left" vertical="center" wrapText="1"/>
    </xf>
    <xf numFmtId="0" fontId="0" fillId="0" borderId="43" xfId="0" applyFill="1" applyBorder="1" applyAlignment="1" applyProtection="1">
      <alignment horizontal="left" vertical="center" wrapText="1"/>
    </xf>
    <xf numFmtId="0" fontId="0" fillId="0" borderId="44" xfId="0" applyFill="1" applyBorder="1" applyAlignment="1" applyProtection="1">
      <alignment horizontal="left" vertical="center" wrapText="1"/>
    </xf>
    <xf numFmtId="0" fontId="21" fillId="0" borderId="0" xfId="0" applyFont="1"/>
    <xf numFmtId="0" fontId="0" fillId="11" borderId="0" xfId="0" applyFill="1"/>
    <xf numFmtId="0" fontId="0" fillId="11" borderId="48" xfId="0" applyFill="1" applyBorder="1"/>
    <xf numFmtId="0" fontId="0" fillId="0" borderId="15" xfId="0" applyFont="1" applyBorder="1" applyAlignment="1" applyProtection="1">
      <alignment wrapText="1"/>
      <protection locked="0"/>
    </xf>
    <xf numFmtId="0" fontId="0" fillId="9" borderId="16" xfId="0" applyFill="1" applyBorder="1" applyAlignment="1" applyProtection="1">
      <alignment horizontal="center"/>
    </xf>
    <xf numFmtId="44" fontId="0" fillId="0" borderId="32" xfId="0" applyNumberFormat="1" applyFont="1" applyFill="1" applyBorder="1" applyProtection="1"/>
    <xf numFmtId="44" fontId="0" fillId="2" borderId="39" xfId="12" applyNumberFormat="1" applyFont="1" applyFill="1" applyBorder="1" applyProtection="1">
      <protection locked="0"/>
    </xf>
    <xf numFmtId="44" fontId="0" fillId="2" borderId="49" xfId="12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quotePrefix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0" fontId="0" fillId="0" borderId="50" xfId="0" applyFill="1" applyBorder="1" applyAlignment="1" applyProtection="1">
      <alignment horizontal="left" vertical="center"/>
    </xf>
    <xf numFmtId="14" fontId="0" fillId="2" borderId="19" xfId="0" applyNumberFormat="1" applyFill="1" applyBorder="1" applyAlignment="1" applyProtection="1">
      <alignment horizontal="center" wrapText="1"/>
      <protection locked="0"/>
    </xf>
    <xf numFmtId="14" fontId="0" fillId="0" borderId="20" xfId="0" applyNumberForma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>
      <alignment vertical="center"/>
    </xf>
    <xf numFmtId="0" fontId="0" fillId="2" borderId="22" xfId="12" applyNumberFormat="1" applyFont="1" applyFill="1" applyBorder="1" applyAlignment="1" applyProtection="1">
      <alignment horizontal="center" vertical="center"/>
      <protection locked="0"/>
    </xf>
    <xf numFmtId="0" fontId="0" fillId="0" borderId="44" xfId="12" applyNumberFormat="1" applyFont="1" applyFill="1" applyBorder="1" applyAlignment="1" applyProtection="1">
      <alignment horizontal="left" vertical="center" wrapText="1"/>
    </xf>
    <xf numFmtId="0" fontId="0" fillId="0" borderId="54" xfId="0" applyFill="1" applyBorder="1" applyAlignment="1">
      <alignment horizontal="center" wrapText="1"/>
    </xf>
    <xf numFmtId="0" fontId="19" fillId="0" borderId="15" xfId="0" applyFont="1" applyFill="1" applyBorder="1" applyAlignment="1">
      <alignment horizontal="center"/>
    </xf>
    <xf numFmtId="0" fontId="0" fillId="0" borderId="15" xfId="0" applyFill="1" applyBorder="1" applyAlignment="1">
      <alignment vertical="center" wrapText="1"/>
    </xf>
    <xf numFmtId="167" fontId="0" fillId="2" borderId="19" xfId="0" applyNumberFormat="1" applyFill="1" applyBorder="1" applyAlignment="1" applyProtection="1">
      <alignment horizontal="center" wrapText="1"/>
      <protection locked="0"/>
    </xf>
    <xf numFmtId="0" fontId="0" fillId="0" borderId="31" xfId="0" applyFill="1" applyBorder="1" applyAlignment="1">
      <alignment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</xf>
    <xf numFmtId="0" fontId="0" fillId="0" borderId="34" xfId="0" applyFill="1" applyBorder="1" applyAlignment="1" applyProtection="1">
      <alignment horizontal="left" vertical="center"/>
    </xf>
    <xf numFmtId="0" fontId="23" fillId="0" borderId="0" xfId="0" applyFont="1" applyFill="1" applyAlignment="1">
      <alignment horizontal="center"/>
    </xf>
    <xf numFmtId="0" fontId="22" fillId="12" borderId="9" xfId="0" applyFont="1" applyFill="1" applyBorder="1" applyAlignment="1">
      <alignment horizontal="left" vertical="center"/>
    </xf>
    <xf numFmtId="0" fontId="0" fillId="12" borderId="10" xfId="0" applyFill="1" applyBorder="1"/>
    <xf numFmtId="0" fontId="0" fillId="12" borderId="11" xfId="0" applyFill="1" applyBorder="1"/>
    <xf numFmtId="0" fontId="0" fillId="10" borderId="10" xfId="0" applyFill="1" applyBorder="1"/>
    <xf numFmtId="0" fontId="0" fillId="10" borderId="11" xfId="0" applyFill="1" applyBorder="1"/>
    <xf numFmtId="165" fontId="0" fillId="0" borderId="32" xfId="12" applyNumberFormat="1" applyFont="1" applyBorder="1"/>
    <xf numFmtId="44" fontId="0" fillId="2" borderId="13" xfId="12" applyNumberFormat="1" applyFont="1" applyFill="1" applyBorder="1" applyAlignment="1" applyProtection="1">
      <alignment horizontal="center" vertical="center"/>
      <protection locked="0"/>
    </xf>
    <xf numFmtId="44" fontId="0" fillId="2" borderId="16" xfId="12" applyNumberFormat="1" applyFont="1" applyFill="1" applyBorder="1" applyAlignment="1" applyProtection="1">
      <alignment horizontal="center" vertical="center"/>
      <protection locked="0"/>
    </xf>
    <xf numFmtId="44" fontId="0" fillId="2" borderId="37" xfId="9" applyNumberFormat="1" applyFont="1" applyFill="1" applyBorder="1" applyAlignment="1" applyProtection="1">
      <alignment horizontal="center" vertical="center"/>
      <protection locked="0"/>
    </xf>
    <xf numFmtId="44" fontId="0" fillId="2" borderId="16" xfId="9" applyNumberFormat="1" applyFont="1" applyFill="1" applyBorder="1" applyAlignment="1" applyProtection="1">
      <alignment horizontal="center" vertical="center"/>
      <protection locked="0"/>
    </xf>
    <xf numFmtId="44" fontId="0" fillId="2" borderId="22" xfId="9" applyNumberFormat="1" applyFont="1" applyFill="1" applyBorder="1" applyAlignment="1" applyProtection="1">
      <alignment horizontal="center" vertical="center"/>
      <protection locked="0"/>
    </xf>
    <xf numFmtId="0" fontId="11" fillId="7" borderId="47" xfId="0" applyFont="1" applyFill="1" applyBorder="1" applyAlignment="1">
      <alignment horizontal="left" vertical="center"/>
    </xf>
    <xf numFmtId="0" fontId="0" fillId="0" borderId="12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5" xfId="0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0" borderId="0" xfId="0"/>
    <xf numFmtId="16" fontId="0" fillId="0" borderId="0" xfId="0" quotePrefix="1" applyNumberFormat="1" applyBorder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6" fontId="0" fillId="0" borderId="0" xfId="0" quotePrefix="1" applyNumberFormat="1" applyBorder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Fill="1" applyBorder="1" applyAlignment="1" applyProtection="1">
      <protection locked="0"/>
    </xf>
    <xf numFmtId="0" fontId="0" fillId="0" borderId="31" xfId="0" applyFill="1" applyBorder="1" applyAlignment="1" applyProtection="1">
      <protection locked="0"/>
    </xf>
    <xf numFmtId="0" fontId="0" fillId="0" borderId="21" xfId="0" applyFill="1" applyBorder="1" applyAlignment="1" applyProtection="1">
      <protection locked="0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44" fontId="0" fillId="0" borderId="13" xfId="12" applyNumberFormat="1" applyFont="1" applyBorder="1" applyAlignment="1">
      <alignment horizontal="left"/>
    </xf>
    <xf numFmtId="44" fontId="0" fillId="0" borderId="16" xfId="12" applyNumberFormat="1" applyFont="1" applyBorder="1" applyAlignment="1">
      <alignment horizontal="left"/>
    </xf>
    <xf numFmtId="44" fontId="0" fillId="0" borderId="39" xfId="12" applyNumberFormat="1" applyFont="1" applyBorder="1" applyAlignment="1">
      <alignment horizontal="left"/>
    </xf>
    <xf numFmtId="44" fontId="0" fillId="0" borderId="22" xfId="12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9" fillId="3" borderId="8" xfId="0" applyFont="1" applyFill="1" applyBorder="1" applyAlignment="1">
      <alignment horizontal="left" vertical="center" wrapText="1"/>
    </xf>
    <xf numFmtId="44" fontId="0" fillId="0" borderId="14" xfId="12" applyNumberFormat="1" applyFont="1" applyBorder="1" applyAlignment="1">
      <alignment horizontal="left"/>
    </xf>
    <xf numFmtId="44" fontId="0" fillId="0" borderId="17" xfId="12" applyNumberFormat="1" applyFont="1" applyBorder="1" applyAlignment="1">
      <alignment horizontal="left"/>
    </xf>
    <xf numFmtId="44" fontId="0" fillId="0" borderId="23" xfId="12" applyNumberFormat="1" applyFont="1" applyBorder="1" applyAlignment="1">
      <alignment horizontal="left"/>
    </xf>
    <xf numFmtId="44" fontId="1" fillId="0" borderId="11" xfId="0" applyNumberFormat="1" applyFont="1" applyBorder="1" applyAlignment="1">
      <alignment horizontal="left"/>
    </xf>
    <xf numFmtId="0" fontId="9" fillId="3" borderId="7" xfId="0" applyFont="1" applyFill="1" applyBorder="1" applyAlignment="1">
      <alignment vertical="center" wrapText="1"/>
    </xf>
    <xf numFmtId="0" fontId="9" fillId="10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16" borderId="33" xfId="0" applyFill="1" applyBorder="1"/>
    <xf numFmtId="44" fontId="0" fillId="16" borderId="54" xfId="0" applyNumberFormat="1" applyFill="1" applyBorder="1"/>
    <xf numFmtId="0" fontId="0" fillId="16" borderId="35" xfId="0" applyFill="1" applyBorder="1"/>
    <xf numFmtId="165" fontId="0" fillId="16" borderId="55" xfId="12" applyNumberFormat="1" applyFont="1" applyFill="1" applyBorder="1"/>
    <xf numFmtId="0" fontId="0" fillId="16" borderId="54" xfId="0" applyFill="1" applyBorder="1"/>
    <xf numFmtId="0" fontId="0" fillId="16" borderId="54" xfId="0" applyFill="1" applyBorder="1" applyAlignment="1">
      <alignment horizontal="center" wrapText="1"/>
    </xf>
    <xf numFmtId="0" fontId="0" fillId="0" borderId="33" xfId="0" applyFill="1" applyBorder="1"/>
    <xf numFmtId="44" fontId="0" fillId="0" borderId="54" xfId="0" applyNumberFormat="1" applyFill="1" applyBorder="1"/>
    <xf numFmtId="44" fontId="0" fillId="0" borderId="55" xfId="0" applyNumberFormat="1" applyFill="1" applyBorder="1"/>
    <xf numFmtId="0" fontId="0" fillId="0" borderId="35" xfId="0" applyFill="1" applyBorder="1"/>
    <xf numFmtId="165" fontId="0" fillId="0" borderId="55" xfId="12" applyNumberFormat="1" applyFont="1" applyFill="1" applyBorder="1"/>
    <xf numFmtId="0" fontId="0" fillId="0" borderId="54" xfId="0" applyFill="1" applyBorder="1"/>
    <xf numFmtId="44" fontId="1" fillId="0" borderId="55" xfId="0" applyNumberFormat="1" applyFont="1" applyFill="1" applyBorder="1"/>
    <xf numFmtId="44" fontId="1" fillId="16" borderId="55" xfId="0" applyNumberFormat="1" applyFont="1" applyFill="1" applyBorder="1"/>
    <xf numFmtId="0" fontId="11" fillId="8" borderId="9" xfId="0" applyFont="1" applyFill="1" applyBorder="1" applyAlignment="1">
      <alignment horizontal="left" vertical="center"/>
    </xf>
    <xf numFmtId="0" fontId="0" fillId="8" borderId="11" xfId="0" applyFill="1" applyBorder="1"/>
    <xf numFmtId="0" fontId="8" fillId="8" borderId="11" xfId="0" applyFont="1" applyFill="1" applyBorder="1"/>
    <xf numFmtId="0" fontId="1" fillId="0" borderId="21" xfId="0" applyFont="1" applyBorder="1" applyAlignment="1">
      <alignment vertical="center"/>
    </xf>
    <xf numFmtId="44" fontId="1" fillId="0" borderId="23" xfId="0" applyNumberFormat="1" applyFont="1" applyBorder="1"/>
    <xf numFmtId="0" fontId="0" fillId="0" borderId="0" xfId="0" applyBorder="1" applyAlignment="1">
      <alignment vertical="top" wrapText="1"/>
    </xf>
    <xf numFmtId="0" fontId="15" fillId="0" borderId="0" xfId="0" applyFont="1" applyAlignment="1">
      <alignment wrapText="1"/>
    </xf>
    <xf numFmtId="0" fontId="9" fillId="15" borderId="47" xfId="0" quotePrefix="1" applyFont="1" applyFill="1" applyBorder="1" applyAlignment="1">
      <alignment horizontal="left" vertical="center"/>
    </xf>
    <xf numFmtId="0" fontId="9" fillId="14" borderId="47" xfId="0" quotePrefix="1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/>
    </xf>
    <xf numFmtId="0" fontId="25" fillId="3" borderId="6" xfId="0" applyFont="1" applyFill="1" applyBorder="1" applyAlignment="1">
      <alignment horizontal="left" vertical="top" wrapText="1"/>
    </xf>
    <xf numFmtId="0" fontId="0" fillId="0" borderId="2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/>
    </xf>
    <xf numFmtId="0" fontId="0" fillId="2" borderId="19" xfId="0" applyFill="1" applyBorder="1" applyAlignment="1" applyProtection="1">
      <alignment horizontal="center" wrapText="1"/>
      <protection locked="0"/>
    </xf>
    <xf numFmtId="0" fontId="0" fillId="0" borderId="0" xfId="0" applyAlignment="1">
      <alignment vertical="top"/>
    </xf>
    <xf numFmtId="0" fontId="0" fillId="0" borderId="1" xfId="0" applyBorder="1"/>
    <xf numFmtId="0" fontId="0" fillId="0" borderId="53" xfId="0" applyFill="1" applyBorder="1" applyAlignment="1">
      <alignment horizontal="center" wrapText="1"/>
    </xf>
    <xf numFmtId="165" fontId="0" fillId="0" borderId="32" xfId="12" applyNumberFormat="1" applyFont="1" applyBorder="1" applyAlignment="1">
      <alignment horizontal="center"/>
    </xf>
    <xf numFmtId="0" fontId="9" fillId="7" borderId="9" xfId="0" quotePrefix="1" applyFont="1" applyFill="1" applyBorder="1" applyAlignment="1" applyProtection="1">
      <alignment horizontal="center" vertical="center"/>
      <protection locked="0"/>
    </xf>
    <xf numFmtId="0" fontId="9" fillId="7" borderId="47" xfId="0" quotePrefix="1" applyFont="1" applyFill="1" applyBorder="1" applyAlignment="1" applyProtection="1">
      <alignment horizontal="center" vertical="center"/>
      <protection locked="0"/>
    </xf>
    <xf numFmtId="0" fontId="0" fillId="0" borderId="54" xfId="0" applyFill="1" applyBorder="1" applyAlignment="1" applyProtection="1">
      <alignment horizontal="center" wrapText="1"/>
      <protection locked="0"/>
    </xf>
    <xf numFmtId="14" fontId="0" fillId="0" borderId="0" xfId="0" applyNumberFormat="1" applyProtection="1">
      <protection locked="0"/>
    </xf>
    <xf numFmtId="165" fontId="0" fillId="0" borderId="0" xfId="12" applyNumberFormat="1" applyFont="1" applyProtection="1">
      <protection locked="0"/>
    </xf>
    <xf numFmtId="7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0" fontId="0" fillId="0" borderId="18" xfId="0" applyFill="1" applyBorder="1" applyAlignment="1" applyProtection="1">
      <alignment vertical="center"/>
      <protection locked="0"/>
    </xf>
    <xf numFmtId="0" fontId="0" fillId="0" borderId="0" xfId="0" applyProtection="1"/>
    <xf numFmtId="0" fontId="20" fillId="0" borderId="0" xfId="0" applyFont="1" applyBorder="1" applyAlignment="1" applyProtection="1">
      <alignment horizontal="left" vertical="top"/>
    </xf>
    <xf numFmtId="0" fontId="0" fillId="0" borderId="18" xfId="0" applyFill="1" applyBorder="1" applyAlignment="1" applyProtection="1">
      <alignment vertical="center"/>
    </xf>
    <xf numFmtId="0" fontId="0" fillId="2" borderId="19" xfId="0" applyFill="1" applyBorder="1" applyAlignment="1" applyProtection="1">
      <alignment horizontal="center" wrapText="1"/>
    </xf>
    <xf numFmtId="0" fontId="9" fillId="10" borderId="0" xfId="0" applyFont="1" applyFill="1" applyAlignment="1" applyProtection="1">
      <alignment horizontal="center" wrapText="1"/>
    </xf>
    <xf numFmtId="0" fontId="20" fillId="0" borderId="21" xfId="0" applyFont="1" applyFill="1" applyBorder="1" applyAlignment="1">
      <alignment vertical="center" wrapText="1"/>
    </xf>
    <xf numFmtId="0" fontId="0" fillId="0" borderId="5" xfId="0" applyBorder="1" applyProtection="1">
      <protection locked="0"/>
    </xf>
    <xf numFmtId="0" fontId="9" fillId="17" borderId="47" xfId="0" quotePrefix="1" applyFont="1" applyFill="1" applyBorder="1" applyAlignment="1">
      <alignment horizontal="left" vertical="center"/>
    </xf>
    <xf numFmtId="0" fontId="9" fillId="17" borderId="47" xfId="0" quotePrefix="1" applyFont="1" applyFill="1" applyBorder="1" applyAlignment="1">
      <alignment horizontal="center" vertical="center"/>
    </xf>
    <xf numFmtId="0" fontId="9" fillId="14" borderId="47" xfId="0" quotePrefix="1" applyFont="1" applyFill="1" applyBorder="1" applyAlignment="1">
      <alignment horizontal="center" vertical="center"/>
    </xf>
    <xf numFmtId="0" fontId="9" fillId="15" borderId="47" xfId="0" quotePrefix="1" applyFont="1" applyFill="1" applyBorder="1" applyAlignment="1">
      <alignment horizontal="center" vertical="center"/>
    </xf>
    <xf numFmtId="0" fontId="9" fillId="13" borderId="9" xfId="0" quotePrefix="1" applyFont="1" applyFill="1" applyBorder="1" applyAlignment="1">
      <alignment horizontal="center" vertical="center"/>
    </xf>
    <xf numFmtId="14" fontId="0" fillId="0" borderId="0" xfId="0" applyNumberFormat="1" applyProtection="1"/>
    <xf numFmtId="7" fontId="0" fillId="0" borderId="0" xfId="0" applyNumberFormat="1" applyProtection="1"/>
    <xf numFmtId="165" fontId="0" fillId="0" borderId="0" xfId="12" applyNumberFormat="1" applyFont="1" applyProtection="1"/>
    <xf numFmtId="165" fontId="0" fillId="0" borderId="0" xfId="0" applyNumberFormat="1" applyProtection="1"/>
    <xf numFmtId="44" fontId="0" fillId="0" borderId="0" xfId="0" applyNumberFormat="1" applyProtection="1"/>
    <xf numFmtId="0" fontId="11" fillId="19" borderId="47" xfId="0" applyFont="1" applyFill="1" applyBorder="1" applyAlignment="1">
      <alignment horizontal="left" vertical="center"/>
    </xf>
    <xf numFmtId="0" fontId="0" fillId="18" borderId="54" xfId="0" applyFill="1" applyBorder="1"/>
    <xf numFmtId="44" fontId="1" fillId="18" borderId="55" xfId="0" applyNumberFormat="1" applyFont="1" applyFill="1" applyBorder="1"/>
    <xf numFmtId="0" fontId="0" fillId="18" borderId="35" xfId="0" applyFill="1" applyBorder="1"/>
    <xf numFmtId="165" fontId="0" fillId="18" borderId="55" xfId="12" applyNumberFormat="1" applyFont="1" applyFill="1" applyBorder="1"/>
    <xf numFmtId="0" fontId="0" fillId="18" borderId="33" xfId="0" applyFill="1" applyBorder="1"/>
    <xf numFmtId="44" fontId="0" fillId="18" borderId="54" xfId="0" applyNumberFormat="1" applyFill="1" applyBorder="1"/>
    <xf numFmtId="0" fontId="0" fillId="0" borderId="53" xfId="0" applyFill="1" applyBorder="1" applyAlignment="1" applyProtection="1">
      <alignment horizontal="center" wrapText="1"/>
      <protection locked="0"/>
    </xf>
    <xf numFmtId="0" fontId="0" fillId="0" borderId="54" xfId="0" applyFill="1" applyBorder="1" applyProtection="1"/>
    <xf numFmtId="0" fontId="0" fillId="0" borderId="53" xfId="0" applyFill="1" applyBorder="1" applyAlignment="1" applyProtection="1">
      <alignment horizontal="center" wrapText="1"/>
    </xf>
    <xf numFmtId="0" fontId="30" fillId="0" borderId="0" xfId="0" applyFont="1" applyBorder="1"/>
    <xf numFmtId="0" fontId="30" fillId="0" borderId="0" xfId="0" applyFont="1"/>
    <xf numFmtId="0" fontId="30" fillId="0" borderId="0" xfId="0" applyFont="1" applyFill="1" applyBorder="1"/>
    <xf numFmtId="0" fontId="1" fillId="0" borderId="0" xfId="0" applyFont="1" applyFill="1"/>
    <xf numFmtId="0" fontId="8" fillId="0" borderId="0" xfId="0" applyFont="1" applyFill="1"/>
    <xf numFmtId="0" fontId="9" fillId="0" borderId="0" xfId="0" quotePrefix="1" applyFont="1" applyFill="1" applyBorder="1" applyAlignment="1">
      <alignment horizontal="center" vertical="center"/>
    </xf>
    <xf numFmtId="0" fontId="31" fillId="0" borderId="0" xfId="0" applyFont="1"/>
    <xf numFmtId="43" fontId="31" fillId="0" borderId="0" xfId="12" applyFont="1"/>
    <xf numFmtId="0" fontId="32" fillId="0" borderId="0" xfId="0" applyFont="1"/>
    <xf numFmtId="43" fontId="1" fillId="0" borderId="0" xfId="12" applyFont="1"/>
    <xf numFmtId="43" fontId="8" fillId="0" borderId="0" xfId="12" applyFont="1"/>
    <xf numFmtId="43" fontId="0" fillId="0" borderId="0" xfId="12" applyFont="1"/>
    <xf numFmtId="0" fontId="33" fillId="0" borderId="0" xfId="0" applyFont="1"/>
    <xf numFmtId="0" fontId="34" fillId="0" borderId="0" xfId="0" applyFont="1"/>
    <xf numFmtId="0" fontId="0" fillId="2" borderId="0" xfId="0" applyFont="1" applyFill="1"/>
    <xf numFmtId="43" fontId="35" fillId="0" borderId="0" xfId="12" applyFont="1"/>
    <xf numFmtId="43" fontId="36" fillId="0" borderId="0" xfId="12" applyFont="1"/>
    <xf numFmtId="43" fontId="30" fillId="0" borderId="0" xfId="12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26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9" fillId="13" borderId="58" xfId="0" quotePrefix="1" applyFont="1" applyFill="1" applyBorder="1" applyAlignment="1">
      <alignment horizontal="left" vertical="center"/>
    </xf>
    <xf numFmtId="0" fontId="0" fillId="16" borderId="53" xfId="0" applyFill="1" applyBorder="1" applyAlignment="1">
      <alignment horizontal="center" wrapText="1"/>
    </xf>
    <xf numFmtId="0" fontId="0" fillId="16" borderId="53" xfId="12" applyNumberFormat="1" applyFont="1" applyFill="1" applyBorder="1" applyAlignment="1">
      <alignment horizontal="left" wrapText="1"/>
    </xf>
    <xf numFmtId="0" fontId="0" fillId="16" borderId="53" xfId="12" applyNumberFormat="1" applyFont="1" applyFill="1" applyBorder="1" applyAlignment="1">
      <alignment horizontal="center" wrapText="1"/>
    </xf>
    <xf numFmtId="0" fontId="0" fillId="16" borderId="52" xfId="0" applyFill="1" applyBorder="1"/>
    <xf numFmtId="14" fontId="0" fillId="16" borderId="53" xfId="0" applyNumberFormat="1" applyFill="1" applyBorder="1" applyAlignment="1">
      <alignment horizontal="center" wrapText="1"/>
    </xf>
    <xf numFmtId="0" fontId="1" fillId="16" borderId="54" xfId="0" applyFont="1" applyFill="1" applyBorder="1"/>
    <xf numFmtId="44" fontId="0" fillId="16" borderId="53" xfId="0" applyNumberFormat="1" applyFill="1" applyBorder="1"/>
    <xf numFmtId="0" fontId="20" fillId="0" borderId="53" xfId="0" applyFont="1" applyFill="1" applyBorder="1"/>
    <xf numFmtId="0" fontId="20" fillId="0" borderId="53" xfId="0" applyFont="1" applyFill="1" applyBorder="1" applyAlignment="1">
      <alignment horizontal="center" wrapText="1"/>
    </xf>
    <xf numFmtId="0" fontId="0" fillId="0" borderId="4" xfId="0" applyFill="1" applyBorder="1"/>
    <xf numFmtId="0" fontId="0" fillId="0" borderId="54" xfId="0" applyFill="1" applyBorder="1" applyAlignment="1">
      <alignment horizontal="left" wrapText="1"/>
    </xf>
    <xf numFmtId="0" fontId="0" fillId="0" borderId="54" xfId="0" applyFill="1" applyBorder="1" applyAlignment="1">
      <alignment horizontal="center"/>
    </xf>
    <xf numFmtId="0" fontId="1" fillId="0" borderId="35" xfId="0" applyFont="1" applyFill="1" applyBorder="1"/>
    <xf numFmtId="44" fontId="1" fillId="0" borderId="54" xfId="0" applyNumberFormat="1" applyFont="1" applyFill="1" applyBorder="1"/>
    <xf numFmtId="0" fontId="1" fillId="0" borderId="57" xfId="0" applyFont="1" applyFill="1" applyBorder="1"/>
    <xf numFmtId="44" fontId="1" fillId="0" borderId="51" xfId="0" applyNumberFormat="1" applyFont="1" applyFill="1" applyBorder="1"/>
    <xf numFmtId="0" fontId="0" fillId="0" borderId="0" xfId="0" applyFill="1" applyProtection="1"/>
    <xf numFmtId="0" fontId="0" fillId="18" borderId="53" xfId="0" applyFill="1" applyBorder="1" applyAlignment="1">
      <alignment horizontal="center" wrapText="1"/>
    </xf>
    <xf numFmtId="0" fontId="1" fillId="18" borderId="54" xfId="0" applyFont="1" applyFill="1" applyBorder="1"/>
    <xf numFmtId="0" fontId="0" fillId="18" borderId="52" xfId="0" applyFill="1" applyBorder="1"/>
    <xf numFmtId="44" fontId="0" fillId="18" borderId="53" xfId="0" applyNumberFormat="1" applyFill="1" applyBorder="1"/>
    <xf numFmtId="0" fontId="30" fillId="0" borderId="0" xfId="0" applyFont="1" applyFill="1"/>
    <xf numFmtId="0" fontId="9" fillId="0" borderId="9" xfId="0" quotePrefix="1" applyFont="1" applyFill="1" applyBorder="1" applyAlignment="1">
      <alignment horizontal="center" vertical="center"/>
    </xf>
    <xf numFmtId="0" fontId="9" fillId="0" borderId="47" xfId="0" quotePrefix="1" applyFont="1" applyFill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70" fontId="0" fillId="2" borderId="13" xfId="12" applyNumberFormat="1" applyFont="1" applyFill="1" applyBorder="1" applyProtection="1">
      <protection locked="0"/>
    </xf>
    <xf numFmtId="170" fontId="0" fillId="2" borderId="16" xfId="12" applyNumberFormat="1" applyFont="1" applyFill="1" applyBorder="1" applyProtection="1">
      <protection locked="0"/>
    </xf>
    <xf numFmtId="170" fontId="0" fillId="2" borderId="39" xfId="12" applyNumberFormat="1" applyFont="1" applyFill="1" applyBorder="1" applyProtection="1">
      <protection locked="0"/>
    </xf>
    <xf numFmtId="170" fontId="0" fillId="2" borderId="22" xfId="12" applyNumberFormat="1" applyFont="1" applyFill="1" applyBorder="1" applyProtection="1">
      <protection locked="0"/>
    </xf>
    <xf numFmtId="44" fontId="0" fillId="0" borderId="59" xfId="12" applyNumberFormat="1" applyFont="1" applyBorder="1"/>
    <xf numFmtId="44" fontId="0" fillId="0" borderId="23" xfId="12" applyNumberFormat="1" applyFont="1" applyBorder="1"/>
    <xf numFmtId="44" fontId="0" fillId="0" borderId="32" xfId="12" applyNumberFormat="1" applyFont="1" applyBorder="1"/>
    <xf numFmtId="0" fontId="9" fillId="3" borderId="2" xfId="0" applyFont="1" applyFill="1" applyBorder="1" applyAlignment="1">
      <alignment horizontal="center" vertical="center" wrapText="1"/>
    </xf>
    <xf numFmtId="44" fontId="0" fillId="0" borderId="23" xfId="9" applyFont="1" applyFill="1" applyBorder="1" applyAlignment="1" applyProtection="1">
      <alignment horizontal="center" vertical="center"/>
    </xf>
    <xf numFmtId="44" fontId="1" fillId="0" borderId="11" xfId="0" applyNumberFormat="1" applyFont="1" applyBorder="1" applyProtection="1"/>
    <xf numFmtId="41" fontId="0" fillId="2" borderId="13" xfId="12" applyNumberFormat="1" applyFont="1" applyFill="1" applyBorder="1" applyProtection="1">
      <protection locked="0"/>
    </xf>
    <xf numFmtId="41" fontId="0" fillId="2" borderId="16" xfId="12" applyNumberFormat="1" applyFont="1" applyFill="1" applyBorder="1" applyProtection="1">
      <protection locked="0"/>
    </xf>
    <xf numFmtId="41" fontId="0" fillId="2" borderId="39" xfId="12" applyNumberFormat="1" applyFont="1" applyFill="1" applyBorder="1" applyProtection="1">
      <protection locked="0"/>
    </xf>
    <xf numFmtId="41" fontId="0" fillId="2" borderId="22" xfId="12" applyNumberFormat="1" applyFont="1" applyFill="1" applyBorder="1" applyProtection="1">
      <protection locked="0"/>
    </xf>
    <xf numFmtId="169" fontId="0" fillId="2" borderId="13" xfId="12" applyNumberFormat="1" applyFont="1" applyFill="1" applyBorder="1" applyAlignment="1" applyProtection="1">
      <alignment horizontal="center" vertical="center"/>
      <protection locked="0"/>
    </xf>
    <xf numFmtId="169" fontId="0" fillId="2" borderId="16" xfId="12" applyNumberFormat="1" applyFont="1" applyFill="1" applyBorder="1" applyAlignment="1" applyProtection="1">
      <alignment horizontal="center" vertical="center"/>
      <protection locked="0"/>
    </xf>
    <xf numFmtId="169" fontId="0" fillId="2" borderId="37" xfId="12" applyNumberFormat="1" applyFont="1" applyFill="1" applyBorder="1" applyAlignment="1" applyProtection="1">
      <alignment horizontal="center" vertical="center"/>
      <protection locked="0"/>
    </xf>
    <xf numFmtId="169" fontId="0" fillId="2" borderId="22" xfId="12" applyNumberFormat="1" applyFont="1" applyFill="1" applyBorder="1" applyAlignment="1" applyProtection="1">
      <alignment horizontal="center" vertical="center"/>
      <protection locked="0"/>
    </xf>
    <xf numFmtId="44" fontId="0" fillId="20" borderId="13" xfId="9" applyFont="1" applyFill="1" applyBorder="1" applyAlignment="1">
      <alignment horizontal="center"/>
    </xf>
    <xf numFmtId="165" fontId="0" fillId="20" borderId="16" xfId="12" applyNumberFormat="1" applyFont="1" applyFill="1" applyBorder="1" applyAlignment="1" applyProtection="1">
      <alignment horizontal="center"/>
      <protection locked="0"/>
    </xf>
    <xf numFmtId="44" fontId="20" fillId="0" borderId="17" xfId="0" applyNumberFormat="1" applyFont="1" applyBorder="1" applyProtection="1"/>
    <xf numFmtId="44" fontId="20" fillId="0" borderId="32" xfId="0" applyNumberFormat="1" applyFont="1" applyFill="1" applyBorder="1" applyProtection="1"/>
    <xf numFmtId="44" fontId="20" fillId="0" borderId="23" xfId="9" applyFont="1" applyFill="1" applyBorder="1" applyAlignment="1">
      <alignment horizontal="center" vertical="center"/>
    </xf>
    <xf numFmtId="169" fontId="0" fillId="2" borderId="13" xfId="12" applyNumberFormat="1" applyFont="1" applyFill="1" applyBorder="1" applyProtection="1">
      <protection locked="0"/>
    </xf>
    <xf numFmtId="169" fontId="0" fillId="2" borderId="16" xfId="12" applyNumberFormat="1" applyFont="1" applyFill="1" applyBorder="1" applyProtection="1">
      <protection locked="0"/>
    </xf>
    <xf numFmtId="169" fontId="0" fillId="2" borderId="22" xfId="12" applyNumberFormat="1" applyFont="1" applyFill="1" applyBorder="1" applyProtection="1">
      <protection locked="0"/>
    </xf>
    <xf numFmtId="44" fontId="0" fillId="0" borderId="16" xfId="9" applyFont="1" applyFill="1" applyBorder="1" applyAlignment="1">
      <alignment horizontal="center"/>
    </xf>
    <xf numFmtId="0" fontId="18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20" fillId="0" borderId="46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8" fillId="0" borderId="9" xfId="0" applyFont="1" applyBorder="1" applyAlignment="1" applyProtection="1">
      <alignment horizontal="left"/>
      <protection locked="0"/>
    </xf>
    <xf numFmtId="0" fontId="28" fillId="0" borderId="10" xfId="0" applyFont="1" applyBorder="1" applyAlignment="1" applyProtection="1">
      <alignment horizontal="left"/>
      <protection locked="0"/>
    </xf>
    <xf numFmtId="0" fontId="28" fillId="0" borderId="1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39" xfId="0" applyBorder="1" applyAlignment="1">
      <alignment horizontal="left"/>
    </xf>
    <xf numFmtId="0" fontId="0" fillId="0" borderId="32" xfId="0" applyBorder="1" applyAlignment="1">
      <alignment horizontal="left"/>
    </xf>
    <xf numFmtId="0" fontId="20" fillId="0" borderId="46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 vertical="top" wrapText="1"/>
    </xf>
    <xf numFmtId="168" fontId="0" fillId="0" borderId="1" xfId="12" applyNumberFormat="1" applyFont="1" applyBorder="1" applyAlignment="1">
      <alignment horizontal="left" vertical="top" wrapText="1"/>
    </xf>
    <xf numFmtId="168" fontId="0" fillId="0" borderId="2" xfId="12" applyNumberFormat="1" applyFont="1" applyBorder="1" applyAlignment="1">
      <alignment horizontal="left" vertical="top" wrapText="1"/>
    </xf>
    <xf numFmtId="168" fontId="0" fillId="0" borderId="3" xfId="12" applyNumberFormat="1" applyFont="1" applyBorder="1" applyAlignment="1">
      <alignment horizontal="left" vertical="top" wrapText="1"/>
    </xf>
    <xf numFmtId="168" fontId="0" fillId="0" borderId="4" xfId="12" applyNumberFormat="1" applyFont="1" applyBorder="1" applyAlignment="1">
      <alignment horizontal="left" vertical="top" wrapText="1"/>
    </xf>
    <xf numFmtId="168" fontId="0" fillId="0" borderId="0" xfId="12" applyNumberFormat="1" applyFont="1" applyBorder="1" applyAlignment="1">
      <alignment horizontal="left" vertical="top" wrapText="1"/>
    </xf>
    <xf numFmtId="168" fontId="0" fillId="0" borderId="5" xfId="12" applyNumberFormat="1" applyFont="1" applyBorder="1" applyAlignment="1">
      <alignment horizontal="left" vertical="top" wrapText="1"/>
    </xf>
    <xf numFmtId="168" fontId="0" fillId="0" borderId="6" xfId="12" applyNumberFormat="1" applyFont="1" applyBorder="1" applyAlignment="1">
      <alignment horizontal="left" vertical="top" wrapText="1"/>
    </xf>
    <xf numFmtId="168" fontId="0" fillId="0" borderId="7" xfId="12" applyNumberFormat="1" applyFont="1" applyBorder="1" applyAlignment="1">
      <alignment horizontal="left" vertical="top" wrapText="1"/>
    </xf>
    <xf numFmtId="168" fontId="0" fillId="0" borderId="8" xfId="12" applyNumberFormat="1" applyFont="1" applyBorder="1" applyAlignment="1">
      <alignment horizontal="left" vertical="top" wrapText="1"/>
    </xf>
    <xf numFmtId="168" fontId="0" fillId="0" borderId="1" xfId="0" applyNumberFormat="1" applyBorder="1" applyAlignment="1">
      <alignment horizontal="left" vertical="top" wrapText="1"/>
    </xf>
    <xf numFmtId="168" fontId="0" fillId="0" borderId="2" xfId="0" applyNumberFormat="1" applyBorder="1" applyAlignment="1">
      <alignment horizontal="left" vertical="top" wrapText="1"/>
    </xf>
    <xf numFmtId="168" fontId="0" fillId="0" borderId="3" xfId="0" applyNumberFormat="1" applyBorder="1" applyAlignment="1">
      <alignment horizontal="left" vertical="top" wrapText="1"/>
    </xf>
    <xf numFmtId="168" fontId="0" fillId="0" borderId="4" xfId="0" applyNumberFormat="1" applyBorder="1" applyAlignment="1">
      <alignment horizontal="left" vertical="top" wrapText="1"/>
    </xf>
    <xf numFmtId="168" fontId="0" fillId="0" borderId="0" xfId="0" applyNumberFormat="1" applyBorder="1" applyAlignment="1">
      <alignment horizontal="left" vertical="top" wrapText="1"/>
    </xf>
    <xf numFmtId="168" fontId="0" fillId="0" borderId="5" xfId="0" applyNumberFormat="1" applyBorder="1" applyAlignment="1">
      <alignment horizontal="left" vertical="top" wrapText="1"/>
    </xf>
    <xf numFmtId="168" fontId="0" fillId="0" borderId="6" xfId="0" applyNumberFormat="1" applyBorder="1" applyAlignment="1">
      <alignment horizontal="left" vertical="top" wrapText="1"/>
    </xf>
    <xf numFmtId="168" fontId="0" fillId="0" borderId="7" xfId="0" applyNumberFormat="1" applyBorder="1" applyAlignment="1">
      <alignment horizontal="left" vertical="top" wrapText="1"/>
    </xf>
    <xf numFmtId="168" fontId="0" fillId="0" borderId="8" xfId="0" applyNumberFormat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</cellXfs>
  <cellStyles count="14">
    <cellStyle name="Comma" xfId="12" builtinId="3"/>
    <cellStyle name="Currency" xfId="9" builtinId="4"/>
    <cellStyle name="Currency 2" xfId="11"/>
    <cellStyle name="DateShort" xfId="10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7 2" xfId="7"/>
    <cellStyle name="Normal 7 3" xfId="8"/>
    <cellStyle name="Normal 8" xfId="13"/>
  </cellStyles>
  <dxfs count="180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99"/>
      <color rgb="FFC0504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vbaProject" Target="vbaProject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Cost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849037488558791"/>
          <c:y val="0.17056464483726852"/>
          <c:w val="0.71928983536720004"/>
          <c:h val="0.80148705337185522"/>
        </c:manualLayout>
      </c:layout>
      <c:pieChart>
        <c:varyColors val="1"/>
        <c:ser>
          <c:idx val="0"/>
          <c:order val="0"/>
          <c:explosion val="3"/>
          <c:dPt>
            <c:idx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2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CatName val="1"/>
            <c:showPercent val="1"/>
            <c:showLeaderLines val="1"/>
          </c:dLbls>
          <c:cat>
            <c:strRef>
              <c:f>'Total-Calcs (1)'!$C$26:$C$28</c:f>
              <c:strCache>
                <c:ptCount val="3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</c:strCache>
            </c:strRef>
          </c:cat>
          <c:val>
            <c:numRef>
              <c:f>'Total-Calcs (1)'!$D$26:$D$28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1421" l="0.70000000000000062" r="0.70000000000000062" t="0.7500000000000142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Cost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830318306528971"/>
          <c:y val="0.17056464483726863"/>
          <c:w val="0.76266779683701014"/>
          <c:h val="0.77585513626362079"/>
        </c:manualLayout>
      </c:layout>
      <c:pieChart>
        <c:varyColors val="1"/>
        <c:ser>
          <c:idx val="0"/>
          <c:order val="0"/>
          <c:explosion val="3"/>
          <c:dPt>
            <c:idx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2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CatName val="1"/>
            <c:showPercent val="1"/>
            <c:showLeaderLines val="1"/>
          </c:dLbls>
          <c:cat>
            <c:strRef>
              <c:f>'Total-Calcs (2)'!$C$26:$C$28</c:f>
              <c:strCache>
                <c:ptCount val="3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</c:strCache>
            </c:strRef>
          </c:cat>
          <c:val>
            <c:numRef>
              <c:f>'Total-Calcs (2)'!$D$26:$D$28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277362790166438"/>
          <c:y val="0.12038192655824564"/>
          <c:w val="0.78238869274164258"/>
          <c:h val="0.63133553618298444"/>
        </c:manualLayout>
      </c:layout>
      <c:barChart>
        <c:barDir val="col"/>
        <c:grouping val="clustered"/>
        <c:ser>
          <c:idx val="0"/>
          <c:order val="0"/>
          <c:tx>
            <c:strRef>
              <c:f>Storm!$R$10</c:f>
              <c:strCache>
                <c:ptCount val="1"/>
                <c:pt idx="0">
                  <c:v> </c:v>
                </c:pt>
              </c:strCache>
            </c:strRef>
          </c:tx>
          <c:cat>
            <c:strRef>
              <c:f>Storm!$C$27:$C$30</c:f>
              <c:strCache>
                <c:ptCount val="4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  <c:pt idx="3">
                  <c:v>Total Cost</c:v>
                </c:pt>
              </c:strCache>
            </c:strRef>
          </c:cat>
          <c:val>
            <c:numRef>
              <c:f>Storm!$D$27:$D$30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Storm!$R$11</c:f>
              <c:strCache>
                <c:ptCount val="1"/>
                <c:pt idx="0">
                  <c:v> </c:v>
                </c:pt>
              </c:strCache>
            </c:strRef>
          </c:tx>
          <c:cat>
            <c:strRef>
              <c:f>Storm!$C$27:$C$30</c:f>
              <c:strCache>
                <c:ptCount val="4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  <c:pt idx="3">
                  <c:v>Total Cost</c:v>
                </c:pt>
              </c:strCache>
            </c:strRef>
          </c:cat>
          <c:val>
            <c:numRef>
              <c:f>Storm!$E$27:$E$30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Storm!$R$12</c:f>
              <c:strCache>
                <c:ptCount val="1"/>
                <c:pt idx="0">
                  <c:v> </c:v>
                </c:pt>
              </c:strCache>
            </c:strRef>
          </c:tx>
          <c:cat>
            <c:strRef>
              <c:f>Storm!$C$27:$C$30</c:f>
              <c:strCache>
                <c:ptCount val="4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  <c:pt idx="3">
                  <c:v>Total Cost</c:v>
                </c:pt>
              </c:strCache>
            </c:strRef>
          </c:cat>
          <c:val>
            <c:numRef>
              <c:f>Storm!$F$27:$F$30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Storm!$R$13</c:f>
              <c:strCache>
                <c:ptCount val="1"/>
                <c:pt idx="0">
                  <c:v> </c:v>
                </c:pt>
              </c:strCache>
            </c:strRef>
          </c:tx>
          <c:cat>
            <c:strRef>
              <c:f>Storm!$C$27:$C$30</c:f>
              <c:strCache>
                <c:ptCount val="4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  <c:pt idx="3">
                  <c:v>Total Cost</c:v>
                </c:pt>
              </c:strCache>
            </c:strRef>
          </c:cat>
          <c:val>
            <c:numRef>
              <c:f>Storm!$G$27:$G$30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176183552"/>
        <c:axId val="188070144"/>
      </c:barChart>
      <c:catAx>
        <c:axId val="176183552"/>
        <c:scaling>
          <c:orientation val="minMax"/>
        </c:scaling>
        <c:axPos val="b"/>
        <c:tickLblPos val="nextTo"/>
        <c:crossAx val="188070144"/>
        <c:crosses val="autoZero"/>
        <c:auto val="1"/>
        <c:lblAlgn val="ctr"/>
        <c:lblOffset val="100"/>
      </c:catAx>
      <c:valAx>
        <c:axId val="188070144"/>
        <c:scaling>
          <c:orientation val="minMax"/>
        </c:scaling>
        <c:axPos val="l"/>
        <c:majorGridlines/>
        <c:numFmt formatCode="_(&quot;$&quot;* #,##0_);_(&quot;$&quot;* \(#,##0\);_(&quot;$&quot;* &quot;-&quot;_);_(@_)" sourceLinked="0"/>
        <c:tickLblPos val="nextTo"/>
        <c:crossAx val="176183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522736760310282"/>
          <c:y val="0.87331518139671749"/>
          <c:w val="0.85405830286388262"/>
          <c:h val="0.10799322981823729"/>
        </c:manualLayout>
      </c:layout>
    </c:legend>
    <c:plotVisOnly val="1"/>
  </c:chart>
  <c:spPr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1943239270767821"/>
          <c:y val="0.17029269170426786"/>
          <c:w val="0.81089224857893683"/>
          <c:h val="0.53350890987961863"/>
        </c:manualLayout>
      </c:layout>
      <c:barChart>
        <c:barDir val="col"/>
        <c:grouping val="clustered"/>
        <c:ser>
          <c:idx val="0"/>
          <c:order val="0"/>
          <c:tx>
            <c:strRef>
              <c:f>Storm!$C$16</c:f>
              <c:strCache>
                <c:ptCount val="1"/>
                <c:pt idx="0">
                  <c:v>   Cost per Maintenance Area Lane Mile</c:v>
                </c:pt>
              </c:strCache>
            </c:strRef>
          </c:tx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cat>
            <c:strRef>
              <c:f>Storm!$I$33:$I$36</c:f>
              <c:strCache>
                <c:ptCount val="4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</c:strCache>
            </c:strRef>
          </c:cat>
          <c:val>
            <c:numRef>
              <c:f>Storm!$D$16:$G$16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221240704"/>
        <c:axId val="145577088"/>
      </c:barChart>
      <c:catAx>
        <c:axId val="221240704"/>
        <c:scaling>
          <c:orientation val="minMax"/>
        </c:scaling>
        <c:axPos val="b"/>
        <c:numFmt formatCode="General" sourceLinked="1"/>
        <c:tickLblPos val="nextTo"/>
        <c:crossAx val="145577088"/>
        <c:crosses val="autoZero"/>
        <c:auto val="1"/>
        <c:lblAlgn val="ctr"/>
        <c:lblOffset val="100"/>
      </c:catAx>
      <c:valAx>
        <c:axId val="145577088"/>
        <c:scaling>
          <c:orientation val="minMax"/>
          <c:min val="0"/>
        </c:scaling>
        <c:axPos val="l"/>
        <c:majorGridlines/>
        <c:numFmt formatCode="_(&quot;$&quot;* #,##0_);_(&quot;$&quot;* \(#,##0\);_(&quot;$&quot;* &quot;-&quot;_);_(@_)" sourceLinked="0"/>
        <c:tickLblPos val="nextTo"/>
        <c:crossAx val="221240704"/>
        <c:crosses val="autoZero"/>
        <c:crossBetween val="between"/>
      </c:valAx>
    </c:plotArea>
    <c:plotVisOnly val="1"/>
  </c:chart>
  <c:spPr>
    <a:solidFill>
      <a:schemeClr val="bg1"/>
    </a:solidFill>
    <a:ln>
      <a:noFill/>
    </a:ln>
  </c:spPr>
  <c:printSettings>
    <c:headerFooter/>
    <c:pageMargins b="0.75000000000000966" l="0.70000000000000062" r="0.70000000000000062" t="0.75000000000000966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277362790166438"/>
          <c:y val="0.12038192655824564"/>
          <c:w val="0.78238869274164258"/>
          <c:h val="0.63133553618298466"/>
        </c:manualLayout>
      </c:layout>
      <c:barChart>
        <c:barDir val="col"/>
        <c:grouping val="clustered"/>
        <c:ser>
          <c:idx val="0"/>
          <c:order val="0"/>
          <c:tx>
            <c:strRef>
              <c:f>Period!$X$6</c:f>
              <c:strCache>
                <c:ptCount val="1"/>
                <c:pt idx="0">
                  <c:v>All 2013</c:v>
                </c:pt>
              </c:strCache>
            </c:strRef>
          </c:tx>
          <c:cat>
            <c:strRef>
              <c:f>Period!$C$26:$C$29</c:f>
              <c:strCache>
                <c:ptCount val="4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  <c:pt idx="3">
                  <c:v>Total Cost</c:v>
                </c:pt>
              </c:strCache>
            </c:strRef>
          </c:cat>
          <c:val>
            <c:numRef>
              <c:f>Period!$D$26:$D$29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Period!$Y$6</c:f>
              <c:strCache>
                <c:ptCount val="1"/>
                <c:pt idx="0">
                  <c:v>All 2012</c:v>
                </c:pt>
              </c:strCache>
            </c:strRef>
          </c:tx>
          <c:cat>
            <c:strRef>
              <c:f>Period!$C$26:$C$29</c:f>
              <c:strCache>
                <c:ptCount val="4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  <c:pt idx="3">
                  <c:v>Total Cost</c:v>
                </c:pt>
              </c:strCache>
            </c:strRef>
          </c:cat>
          <c:val>
            <c:numRef>
              <c:f>Period!$E$26:$E$29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Period!$Z$6</c:f>
              <c:strCache>
                <c:ptCount val="1"/>
                <c:pt idx="0">
                  <c:v>February 2014</c:v>
                </c:pt>
              </c:strCache>
            </c:strRef>
          </c:tx>
          <c:cat>
            <c:strRef>
              <c:f>Period!$C$26:$C$29</c:f>
              <c:strCache>
                <c:ptCount val="4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  <c:pt idx="3">
                  <c:v>Total Cost</c:v>
                </c:pt>
              </c:strCache>
            </c:strRef>
          </c:cat>
          <c:val>
            <c:numRef>
              <c:f>Period!$F$26:$F$29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Period!$AA$6</c:f>
              <c:strCache>
                <c:ptCount val="1"/>
                <c:pt idx="0">
                  <c:v>All 2013</c:v>
                </c:pt>
              </c:strCache>
            </c:strRef>
          </c:tx>
          <c:cat>
            <c:strRef>
              <c:f>Period!$C$26:$C$29</c:f>
              <c:strCache>
                <c:ptCount val="4"/>
                <c:pt idx="0">
                  <c:v>Material Cost</c:v>
                </c:pt>
                <c:pt idx="1">
                  <c:v>Equipment Cost</c:v>
                </c:pt>
                <c:pt idx="2">
                  <c:v>Labor Cost</c:v>
                </c:pt>
                <c:pt idx="3">
                  <c:v>Total Cost</c:v>
                </c:pt>
              </c:strCache>
            </c:strRef>
          </c:cat>
          <c:val>
            <c:numRef>
              <c:f>Period!$G$26:$G$29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145591296"/>
        <c:axId val="145605376"/>
      </c:barChart>
      <c:catAx>
        <c:axId val="145591296"/>
        <c:scaling>
          <c:orientation val="minMax"/>
        </c:scaling>
        <c:axPos val="b"/>
        <c:tickLblPos val="nextTo"/>
        <c:crossAx val="145605376"/>
        <c:crosses val="autoZero"/>
        <c:auto val="1"/>
        <c:lblAlgn val="ctr"/>
        <c:lblOffset val="100"/>
      </c:catAx>
      <c:valAx>
        <c:axId val="145605376"/>
        <c:scaling>
          <c:orientation val="minMax"/>
        </c:scaling>
        <c:axPos val="l"/>
        <c:majorGridlines/>
        <c:numFmt formatCode="_(&quot;$&quot;* #,##0_);_(&quot;$&quot;* \(#,##0\);_(&quot;$&quot;* &quot;-&quot;_);_(@_)" sourceLinked="0"/>
        <c:tickLblPos val="nextTo"/>
        <c:crossAx val="145591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522736760310282"/>
          <c:y val="0.87331518139671749"/>
          <c:w val="0.85405830286388285"/>
          <c:h val="0.10799322981823735"/>
        </c:manualLayout>
      </c:layout>
    </c:legend>
    <c:plotVisOnly val="1"/>
  </c:chart>
  <c:spPr>
    <a:ln>
      <a:noFill/>
    </a:ln>
  </c:spPr>
  <c:printSettings>
    <c:headerFooter/>
    <c:pageMargins b="0.75000000000000966" l="0.70000000000000062" r="0.70000000000000062" t="0.75000000000000966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1943239270767821"/>
          <c:y val="0.17029269170426792"/>
          <c:w val="0.81089224857893683"/>
          <c:h val="0.5956850381588189"/>
        </c:manualLayout>
      </c:layout>
      <c:barChart>
        <c:barDir val="col"/>
        <c:grouping val="clustered"/>
        <c:ser>
          <c:idx val="0"/>
          <c:order val="0"/>
          <c:tx>
            <c:strRef>
              <c:f>Period!$C$15</c:f>
              <c:strCache>
                <c:ptCount val="1"/>
                <c:pt idx="0">
                  <c:v>   Cost per Maintenance Area Lane Mile</c:v>
                </c:pt>
              </c:strCache>
            </c:strRef>
          </c:tx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cat>
            <c:strRef>
              <c:f>Period!$F$36:$F$39</c:f>
              <c:strCache>
                <c:ptCount val="4"/>
                <c:pt idx="0">
                  <c:v>All 2013</c:v>
                </c:pt>
                <c:pt idx="1">
                  <c:v>All 2012</c:v>
                </c:pt>
                <c:pt idx="2">
                  <c:v>February 2014</c:v>
                </c:pt>
                <c:pt idx="3">
                  <c:v>All 2013</c:v>
                </c:pt>
              </c:strCache>
            </c:strRef>
          </c:cat>
          <c:val>
            <c:numRef>
              <c:f>Period!$D$15:$G$15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146236544"/>
        <c:axId val="146238080"/>
      </c:barChart>
      <c:catAx>
        <c:axId val="146236544"/>
        <c:scaling>
          <c:orientation val="minMax"/>
        </c:scaling>
        <c:axPos val="b"/>
        <c:numFmt formatCode="General" sourceLinked="1"/>
        <c:tickLblPos val="nextTo"/>
        <c:crossAx val="146238080"/>
        <c:crosses val="autoZero"/>
        <c:auto val="1"/>
        <c:lblAlgn val="ctr"/>
        <c:lblOffset val="100"/>
      </c:catAx>
      <c:valAx>
        <c:axId val="146238080"/>
        <c:scaling>
          <c:orientation val="minMax"/>
          <c:min val="0"/>
        </c:scaling>
        <c:axPos val="l"/>
        <c:majorGridlines/>
        <c:numFmt formatCode="_(&quot;$&quot;* #,##0_);_(&quot;$&quot;* \(#,##0\);_(&quot;$&quot;* &quot;-&quot;_);_(@_)" sourceLinked="0"/>
        <c:tickLblPos val="nextTo"/>
        <c:crossAx val="146236544"/>
        <c:crosses val="autoZero"/>
        <c:crossBetween val="between"/>
      </c:valAx>
    </c:plotArea>
    <c:plotVisOnly val="1"/>
  </c:chart>
  <c:spPr>
    <a:solidFill>
      <a:schemeClr val="bg1"/>
    </a:solidFill>
    <a:ln>
      <a:noFill/>
    </a:ln>
  </c:spPr>
  <c:printSettings>
    <c:headerFooter/>
    <c:pageMargins b="0.75000000000000988" l="0.70000000000000062" r="0.70000000000000062" t="0.7500000000000098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219077</xdr:colOff>
      <xdr:row>12</xdr:row>
      <xdr:rowOff>38102</xdr:rowOff>
    </xdr:from>
    <xdr:to>
      <xdr:col>6</xdr:col>
      <xdr:colOff>600075</xdr:colOff>
      <xdr:row>13</xdr:row>
      <xdr:rowOff>111125</xdr:rowOff>
    </xdr:to>
    <xdr:pic>
      <xdr:nvPicPr>
        <xdr:cNvPr id="2" name="il_fi" descr="http://livablebuckhead.com/wp-content/uploads/2012/03/PBblu-20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7" y="2600327"/>
          <a:ext cx="1162048" cy="253998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571500</xdr:colOff>
      <xdr:row>6</xdr:row>
      <xdr:rowOff>66674</xdr:rowOff>
    </xdr:from>
    <xdr:to>
      <xdr:col>7</xdr:col>
      <xdr:colOff>154042</xdr:colOff>
      <xdr:row>9</xdr:row>
      <xdr:rowOff>161924</xdr:rowOff>
    </xdr:to>
    <xdr:pic>
      <xdr:nvPicPr>
        <xdr:cNvPr id="3" name="Picture 2" descr="\\AMWDCFIL02\Jobs\Consult\MN - True Cost Winter Maintenance\07 - Report\Clear Roads Log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4650" y="1543049"/>
          <a:ext cx="2706742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0.36105</cdr:x>
      <cdr:y>0.03348</cdr:y>
    </cdr:from>
    <cdr:to>
      <cdr:x>0.68409</cdr:x>
      <cdr:y>0.10491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7820" y="117992"/>
          <a:ext cx="1295381" cy="2517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Cost by</a:t>
          </a:r>
          <a:r>
            <a:rPr lang="en-US" sz="1400" b="1" baseline="0"/>
            <a:t> Period</a:t>
          </a:r>
          <a:endParaRPr lang="en-US" sz="1400" b="1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0.07363</cdr:x>
      <cdr:y>0.03966</cdr:y>
    </cdr:from>
    <cdr:to>
      <cdr:x>0.96437</cdr:x>
      <cdr:y>0.12627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6" y="133350"/>
          <a:ext cx="3571874" cy="291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Cost per Crew</a:t>
          </a:r>
          <a:r>
            <a:rPr lang="en-US" sz="1400" b="1" baseline="0"/>
            <a:t> Maintenance Area Lane Mile</a:t>
          </a:r>
          <a:endParaRPr lang="en-US" sz="1400" b="1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7543</xdr:colOff>
      <xdr:row>1</xdr:row>
      <xdr:rowOff>9525</xdr:rowOff>
    </xdr:from>
    <xdr:to>
      <xdr:col>7</xdr:col>
      <xdr:colOff>85725</xdr:colOff>
      <xdr:row>10</xdr:row>
      <xdr:rowOff>9525</xdr:rowOff>
    </xdr:to>
    <xdr:pic>
      <xdr:nvPicPr>
        <xdr:cNvPr id="615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60793" y="200025"/>
          <a:ext cx="2659457" cy="2190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5</xdr:row>
      <xdr:rowOff>171451</xdr:rowOff>
    </xdr:from>
    <xdr:to>
      <xdr:col>10</xdr:col>
      <xdr:colOff>561975</xdr:colOff>
      <xdr:row>25</xdr:row>
      <xdr:rowOff>123826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152400</xdr:colOff>
      <xdr:row>0</xdr:row>
      <xdr:rowOff>76200</xdr:rowOff>
    </xdr:from>
    <xdr:to>
      <xdr:col>9</xdr:col>
      <xdr:colOff>390525</xdr:colOff>
      <xdr:row>2</xdr:row>
      <xdr:rowOff>182524</xdr:rowOff>
    </xdr:to>
    <xdr:pic>
      <xdr:nvPicPr>
        <xdr:cNvPr id="4" name="Picture 3" descr="\\AMWDCFIL02\Jobs\Consult\MN - True Cost Winter Maintenance\07 - Report\Clear Roads Log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76200"/>
          <a:ext cx="2066925" cy="487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180975</xdr:rowOff>
    </xdr:from>
    <xdr:to>
      <xdr:col>6</xdr:col>
      <xdr:colOff>19050</xdr:colOff>
      <xdr:row>8</xdr:row>
      <xdr:rowOff>180975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6050" y="180975"/>
          <a:ext cx="2618901" cy="20002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104775</xdr:rowOff>
    </xdr:from>
    <xdr:to>
      <xdr:col>9</xdr:col>
      <xdr:colOff>400050</xdr:colOff>
      <xdr:row>3</xdr:row>
      <xdr:rowOff>20599</xdr:rowOff>
    </xdr:to>
    <xdr:pic>
      <xdr:nvPicPr>
        <xdr:cNvPr id="5" name="Picture 4" descr="\\AMWDCFIL02\Jobs\Consult\MN - True Cost Winter Maintenance\07 - Report\Clear Roads Log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34050" y="104775"/>
          <a:ext cx="2066925" cy="487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352424</xdr:colOff>
      <xdr:row>6</xdr:row>
      <xdr:rowOff>35983</xdr:rowOff>
    </xdr:from>
    <xdr:to>
      <xdr:col>10</xdr:col>
      <xdr:colOff>419100</xdr:colOff>
      <xdr:row>26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19050</xdr:rowOff>
    </xdr:from>
    <xdr:to>
      <xdr:col>9</xdr:col>
      <xdr:colOff>609600</xdr:colOff>
      <xdr:row>3</xdr:row>
      <xdr:rowOff>30124</xdr:rowOff>
    </xdr:to>
    <xdr:pic>
      <xdr:nvPicPr>
        <xdr:cNvPr id="6" name="Picture 5" descr="\\AMWDCFIL02\Jobs\Consult\MN - True Cost Winter Maintenance\07 - Report\Clear Roads Log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25125" y="19050"/>
          <a:ext cx="2066925" cy="487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95249</xdr:colOff>
      <xdr:row>7</xdr:row>
      <xdr:rowOff>180976</xdr:rowOff>
    </xdr:from>
    <xdr:to>
      <xdr:col>11</xdr:col>
      <xdr:colOff>752475</xdr:colOff>
      <xdr:row>27</xdr:row>
      <xdr:rowOff>85726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219075</xdr:colOff>
      <xdr:row>29</xdr:row>
      <xdr:rowOff>47625</xdr:rowOff>
    </xdr:from>
    <xdr:to>
      <xdr:col>11</xdr:col>
      <xdr:colOff>876301</xdr:colOff>
      <xdr:row>50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0.36105</cdr:x>
      <cdr:y>0.03348</cdr:y>
    </cdr:from>
    <cdr:to>
      <cdr:x>0.67458</cdr:x>
      <cdr:y>0.10491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7801" y="142875"/>
          <a:ext cx="1257299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Cost by</a:t>
          </a:r>
          <a:r>
            <a:rPr lang="en-US" sz="1400" b="1" baseline="0"/>
            <a:t> Storm</a:t>
          </a:r>
          <a:endParaRPr lang="en-US" sz="1400" b="1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0.07363</cdr:x>
      <cdr:y>0.03966</cdr:y>
    </cdr:from>
    <cdr:to>
      <cdr:x>0.96437</cdr:x>
      <cdr:y>0.12627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5276" y="133350"/>
          <a:ext cx="3571874" cy="291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Cost per Crew</a:t>
          </a:r>
          <a:r>
            <a:rPr lang="en-US" sz="1400" b="1" baseline="0"/>
            <a:t> Maintenance Area Lane Mile</a:t>
          </a:r>
          <a:endParaRPr lang="en-US" sz="1400" b="1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19050</xdr:rowOff>
    </xdr:from>
    <xdr:to>
      <xdr:col>10</xdr:col>
      <xdr:colOff>390525</xdr:colOff>
      <xdr:row>3</xdr:row>
      <xdr:rowOff>30124</xdr:rowOff>
    </xdr:to>
    <xdr:pic>
      <xdr:nvPicPr>
        <xdr:cNvPr id="5" name="Picture 4" descr="\\AMWDCFIL02\Jobs\Consult\MN - True Cost Winter Maintenance\07 - Report\Clear Roads Log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25125" y="19050"/>
          <a:ext cx="2066925" cy="487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400049</xdr:colOff>
      <xdr:row>29</xdr:row>
      <xdr:rowOff>76201</xdr:rowOff>
    </xdr:from>
    <xdr:to>
      <xdr:col>4</xdr:col>
      <xdr:colOff>38100</xdr:colOff>
      <xdr:row>49</xdr:row>
      <xdr:rowOff>76201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1019174</xdr:colOff>
      <xdr:row>29</xdr:row>
      <xdr:rowOff>57151</xdr:rowOff>
    </xdr:from>
    <xdr:to>
      <xdr:col>6</xdr:col>
      <xdr:colOff>1676399</xdr:colOff>
      <xdr:row>49</xdr:row>
      <xdr:rowOff>57151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4"/>
  <dimension ref="A1:K32"/>
  <sheetViews>
    <sheetView showGridLines="0" tabSelected="1" zoomScaleNormal="100" workbookViewId="0"/>
  </sheetViews>
  <sheetFormatPr defaultColWidth="0" defaultRowHeight="14.25" customHeight="1" zeroHeight="1"/>
  <cols>
    <col min="1" max="11" width="11.7109375" style="77" customWidth="1"/>
    <col min="12" max="16384" width="9.140625" style="77" hidden="1"/>
  </cols>
  <sheetData>
    <row r="1" spans="1:11"/>
    <row r="2" spans="1:11"/>
    <row r="3" spans="1:11" ht="45" customHeight="1">
      <c r="A3" s="417" t="s">
        <v>585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</row>
    <row r="4" spans="1:11"/>
    <row r="5" spans="1:11"/>
    <row r="6" spans="1:11"/>
    <row r="7" spans="1:11"/>
    <row r="8" spans="1:11"/>
    <row r="9" spans="1:11"/>
    <row r="10" spans="1:11"/>
    <row r="11" spans="1:11"/>
    <row r="12" spans="1:11"/>
    <row r="13" spans="1:11">
      <c r="D13" s="78"/>
      <c r="E13" s="77" t="s">
        <v>29</v>
      </c>
    </row>
    <row r="14" spans="1:11">
      <c r="C14" s="78"/>
    </row>
    <row r="15" spans="1:11"/>
    <row r="16" spans="1:11"/>
    <row r="17" spans="2:10"/>
    <row r="18" spans="2:10"/>
    <row r="19" spans="2:10"/>
    <row r="20" spans="2:10"/>
    <row r="21" spans="2:10"/>
    <row r="22" spans="2:10"/>
    <row r="23" spans="2:10"/>
    <row r="24" spans="2:10"/>
    <row r="25" spans="2:10">
      <c r="B25" s="352" t="s">
        <v>30</v>
      </c>
      <c r="C25" s="352"/>
      <c r="D25" s="352"/>
      <c r="E25" s="352"/>
    </row>
    <row r="26" spans="2:10"/>
    <row r="27" spans="2:10" ht="30" customHeight="1">
      <c r="B27" s="383" t="s">
        <v>582</v>
      </c>
      <c r="C27" s="416" t="s">
        <v>583</v>
      </c>
      <c r="D27" s="416"/>
      <c r="E27" s="416"/>
      <c r="F27" s="416"/>
      <c r="G27" s="416"/>
      <c r="H27" s="416"/>
      <c r="I27" s="416"/>
      <c r="J27" s="416"/>
    </row>
    <row r="28" spans="2:10" ht="14.25" customHeight="1">
      <c r="B28" s="353"/>
      <c r="C28" s="353"/>
      <c r="D28" s="353"/>
      <c r="E28" s="353"/>
      <c r="F28" s="353"/>
      <c r="G28" s="353"/>
      <c r="H28" s="353"/>
      <c r="I28" s="353"/>
      <c r="J28" s="353"/>
    </row>
    <row r="29" spans="2:10">
      <c r="C29" s="416" t="s">
        <v>584</v>
      </c>
      <c r="D29" s="416"/>
      <c r="E29" s="416"/>
      <c r="F29" s="416"/>
      <c r="G29" s="416"/>
      <c r="H29" s="416"/>
      <c r="I29" s="416"/>
      <c r="J29" s="416"/>
    </row>
    <row r="30" spans="2:10"/>
    <row r="31" spans="2:10" hidden="1"/>
    <row r="32" spans="2:10" hidden="1"/>
  </sheetData>
  <sheetProtection password="ED2C" sheet="1" objects="1" scenarios="1" selectLockedCells="1"/>
  <mergeCells count="3">
    <mergeCell ref="C29:J29"/>
    <mergeCell ref="A3:K3"/>
    <mergeCell ref="C27:J27"/>
  </mergeCells>
  <pageMargins left="0.7" right="0.7" top="0.75" bottom="0.75" header="0.3" footer="0.3"/>
  <pageSetup scale="89" orientation="landscape" r:id="rId1"/>
  <headerFooter>
    <oddHeader>&amp;LTrue Cost of Winter Maintenance Estimation Tool
&amp;"-,Italic"Preliminary Draft&amp;R&amp;D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9">
    <tabColor theme="5" tint="-0.499984740745262"/>
  </sheetPr>
  <dimension ref="A1:H44"/>
  <sheetViews>
    <sheetView showGridLines="0" zoomScaleNormal="100" workbookViewId="0"/>
  </sheetViews>
  <sheetFormatPr defaultColWidth="0" defaultRowHeight="15" zeroHeight="1"/>
  <cols>
    <col min="1" max="1" width="2.140625" style="64" customWidth="1"/>
    <col min="2" max="2" width="30.42578125" style="64" customWidth="1"/>
    <col min="3" max="3" width="14.28515625" style="64" customWidth="1"/>
    <col min="4" max="4" width="54.42578125" style="64" customWidth="1"/>
    <col min="5" max="5" width="21.85546875" style="64" customWidth="1"/>
    <col min="6" max="6" width="17" style="64" customWidth="1"/>
    <col min="7" max="7" width="2.140625" style="64" customWidth="1"/>
    <col min="8" max="8" width="9.140625" style="64" hidden="1" customWidth="1"/>
    <col min="9" max="9" width="0" style="64" hidden="1" customWidth="1"/>
    <col min="10" max="16384" width="0" style="64" hidden="1"/>
  </cols>
  <sheetData>
    <row r="1" spans="1:5"/>
    <row r="2" spans="1:5" ht="30" customHeight="1">
      <c r="B2" s="119" t="s">
        <v>101</v>
      </c>
      <c r="C2" s="120"/>
      <c r="D2" s="121"/>
    </row>
    <row r="3" spans="1:5" s="227" customFormat="1" ht="15" customHeight="1">
      <c r="B3" s="118"/>
      <c r="C3" s="418" t="s">
        <v>102</v>
      </c>
      <c r="D3" s="419"/>
    </row>
    <row r="4" spans="1:5" s="227" customFormat="1" ht="15" customHeight="1">
      <c r="B4" s="354" t="s">
        <v>580</v>
      </c>
      <c r="C4" s="420" t="s">
        <v>581</v>
      </c>
      <c r="D4" s="421"/>
    </row>
    <row r="5" spans="1:5" s="227" customFormat="1" ht="15" customHeight="1">
      <c r="B5" s="148"/>
      <c r="C5" s="420" t="s">
        <v>103</v>
      </c>
      <c r="D5" s="421"/>
    </row>
    <row r="6" spans="1:5" s="227" customFormat="1" ht="15" customHeight="1">
      <c r="B6" s="291" t="s">
        <v>107</v>
      </c>
      <c r="C6" s="441" t="s">
        <v>108</v>
      </c>
      <c r="D6" s="442"/>
    </row>
    <row r="7" spans="1:5" ht="45" customHeight="1">
      <c r="B7" s="312" t="s">
        <v>186</v>
      </c>
      <c r="C7" s="443" t="s">
        <v>187</v>
      </c>
      <c r="D7" s="444"/>
    </row>
    <row r="8" spans="1:5" ht="7.5" customHeight="1"/>
    <row r="9" spans="1:5" ht="30" customHeight="1">
      <c r="B9" s="119" t="s">
        <v>571</v>
      </c>
      <c r="C9" s="120"/>
      <c r="D9" s="121"/>
      <c r="E9" s="80"/>
    </row>
    <row r="10" spans="1:5">
      <c r="A10" s="8"/>
      <c r="B10" s="106" t="s">
        <v>508</v>
      </c>
      <c r="C10" s="146"/>
      <c r="D10" s="169" t="s">
        <v>512</v>
      </c>
      <c r="E10" s="81"/>
    </row>
    <row r="11" spans="1:5" s="227" customFormat="1">
      <c r="A11" s="8"/>
      <c r="B11" s="309" t="s">
        <v>529</v>
      </c>
      <c r="C11" s="310"/>
      <c r="D11" s="189" t="s">
        <v>530</v>
      </c>
      <c r="E11" s="81"/>
    </row>
    <row r="12" spans="1:5" s="227" customFormat="1">
      <c r="A12" s="8"/>
      <c r="B12" s="306" t="s">
        <v>586</v>
      </c>
      <c r="C12" s="292"/>
      <c r="D12" s="189" t="s">
        <v>511</v>
      </c>
      <c r="E12" s="81"/>
    </row>
    <row r="13" spans="1:5" s="227" customFormat="1">
      <c r="A13" s="8"/>
      <c r="B13" s="306" t="s">
        <v>587</v>
      </c>
      <c r="C13" s="292"/>
      <c r="D13" s="189" t="s">
        <v>513</v>
      </c>
      <c r="E13" s="81"/>
    </row>
    <row r="14" spans="1:5" s="227" customFormat="1">
      <c r="A14" s="8"/>
      <c r="B14" s="309" t="s">
        <v>562</v>
      </c>
      <c r="C14" s="292"/>
      <c r="D14" s="189" t="s">
        <v>563</v>
      </c>
      <c r="E14" s="81"/>
    </row>
    <row r="15" spans="1:5">
      <c r="A15" s="8"/>
      <c r="B15" s="188" t="s">
        <v>120</v>
      </c>
      <c r="C15" s="190"/>
      <c r="D15" s="189" t="s">
        <v>121</v>
      </c>
      <c r="E15" s="81"/>
    </row>
    <row r="16" spans="1:5">
      <c r="A16" s="8"/>
      <c r="B16" s="200" t="s">
        <v>588</v>
      </c>
      <c r="C16" s="122"/>
      <c r="D16" s="170" t="s">
        <v>560</v>
      </c>
      <c r="E16" s="81"/>
    </row>
    <row r="17" spans="1:5">
      <c r="A17" s="8"/>
      <c r="B17" s="107" t="s">
        <v>589</v>
      </c>
      <c r="C17" s="123"/>
      <c r="D17" s="171" t="s">
        <v>561</v>
      </c>
      <c r="E17" s="81"/>
    </row>
    <row r="18" spans="1:5">
      <c r="A18" s="8"/>
      <c r="B18" s="202" t="s">
        <v>593</v>
      </c>
      <c r="C18" s="203"/>
      <c r="D18" s="205" t="s">
        <v>655</v>
      </c>
      <c r="E18" s="81"/>
    </row>
    <row r="19" spans="1:5">
      <c r="A19" s="8"/>
      <c r="B19" s="202" t="s">
        <v>594</v>
      </c>
      <c r="C19" s="203"/>
      <c r="D19" s="205" t="s">
        <v>656</v>
      </c>
      <c r="E19" s="81"/>
    </row>
    <row r="20" spans="1:5">
      <c r="A20" s="8"/>
      <c r="B20" s="202" t="s">
        <v>595</v>
      </c>
      <c r="C20" s="203"/>
      <c r="D20" s="205" t="s">
        <v>658</v>
      </c>
      <c r="E20" s="81"/>
    </row>
    <row r="21" spans="1:5">
      <c r="A21" s="8"/>
      <c r="B21" s="202" t="s">
        <v>596</v>
      </c>
      <c r="C21" s="203"/>
      <c r="D21" s="205" t="s">
        <v>657</v>
      </c>
      <c r="E21" s="81"/>
    </row>
    <row r="22" spans="1:5">
      <c r="A22" s="8"/>
      <c r="B22" s="202" t="s">
        <v>597</v>
      </c>
      <c r="C22" s="203"/>
      <c r="D22" s="205" t="s">
        <v>659</v>
      </c>
      <c r="E22" s="81"/>
    </row>
    <row r="23" spans="1:5">
      <c r="A23" s="8"/>
      <c r="B23" s="108" t="s">
        <v>133</v>
      </c>
      <c r="C23" s="204">
        <f>SUM(C18:C22)</f>
        <v>0</v>
      </c>
      <c r="D23" s="172" t="s">
        <v>118</v>
      </c>
      <c r="E23" s="81"/>
    </row>
    <row r="24" spans="1:5" ht="7.5" customHeight="1">
      <c r="A24" s="8"/>
      <c r="B24" s="9"/>
      <c r="C24" s="105"/>
      <c r="D24" s="81"/>
      <c r="E24" s="81"/>
    </row>
    <row r="25" spans="1:5" ht="30" customHeight="1">
      <c r="B25" s="119" t="s">
        <v>572</v>
      </c>
      <c r="C25" s="210"/>
      <c r="D25" s="211"/>
    </row>
    <row r="26" spans="1:5">
      <c r="B26" s="106" t="s">
        <v>132</v>
      </c>
      <c r="C26" s="146"/>
      <c r="D26" s="169" t="s">
        <v>122</v>
      </c>
    </row>
    <row r="27" spans="1:5">
      <c r="B27" s="188" t="s">
        <v>124</v>
      </c>
      <c r="C27" s="201"/>
      <c r="D27" s="189" t="s">
        <v>602</v>
      </c>
    </row>
    <row r="28" spans="1:5">
      <c r="B28" s="195" t="s">
        <v>123</v>
      </c>
      <c r="C28" s="196"/>
      <c r="D28" s="197" t="s">
        <v>603</v>
      </c>
    </row>
    <row r="29" spans="1:5">
      <c r="D29" s="9"/>
      <c r="E29" s="9"/>
    </row>
    <row r="30" spans="1:5">
      <c r="D30" s="9"/>
      <c r="E30" s="9"/>
    </row>
    <row r="31" spans="1:5"/>
    <row r="32" spans="1:5"/>
    <row r="33" spans="2:3" hidden="1"/>
    <row r="34" spans="2:3" hidden="1"/>
    <row r="35" spans="2:3" hidden="1"/>
    <row r="36" spans="2:3" hidden="1"/>
    <row r="37" spans="2:3" hidden="1">
      <c r="B37" s="11" t="s">
        <v>25</v>
      </c>
      <c r="C37" s="13"/>
    </row>
    <row r="38" spans="2:3" hidden="1">
      <c r="B38" s="14" t="s">
        <v>125</v>
      </c>
      <c r="C38" s="313" t="b">
        <v>0</v>
      </c>
    </row>
    <row r="39" spans="2:3" hidden="1">
      <c r="B39" s="14" t="s">
        <v>126</v>
      </c>
      <c r="C39" s="15"/>
    </row>
    <row r="40" spans="2:3" hidden="1">
      <c r="B40" s="14" t="s">
        <v>127</v>
      </c>
      <c r="C40" s="15"/>
    </row>
    <row r="41" spans="2:3" hidden="1">
      <c r="B41" s="14" t="s">
        <v>128</v>
      </c>
      <c r="C41" s="15" t="s">
        <v>564</v>
      </c>
    </row>
    <row r="42" spans="2:3" hidden="1">
      <c r="B42" s="14" t="s">
        <v>129</v>
      </c>
      <c r="C42" s="15" t="s">
        <v>565</v>
      </c>
    </row>
    <row r="43" spans="2:3" hidden="1">
      <c r="B43" s="183" t="s">
        <v>130</v>
      </c>
      <c r="C43" s="15"/>
    </row>
    <row r="44" spans="2:3" hidden="1">
      <c r="B44" s="16" t="s">
        <v>131</v>
      </c>
      <c r="C44" s="20"/>
    </row>
  </sheetData>
  <sheetProtection password="ED2C" sheet="1" objects="1" scenarios="1"/>
  <mergeCells count="5">
    <mergeCell ref="C3:D3"/>
    <mergeCell ref="C4:D4"/>
    <mergeCell ref="C5:D5"/>
    <mergeCell ref="C6:D6"/>
    <mergeCell ref="C7:D7"/>
  </mergeCells>
  <dataValidations count="5">
    <dataValidation type="list" allowBlank="1" showInputMessage="1" showErrorMessage="1" sqref="C28">
      <formula1>$B$38:$B$44</formula1>
    </dataValidation>
    <dataValidation type="decimal" allowBlank="1" showInputMessage="1" showErrorMessage="1" sqref="C24">
      <formula1>0</formula1>
      <formula2>3000</formula2>
    </dataValidation>
    <dataValidation type="decimal" operator="greaterThanOrEqual" allowBlank="1" showInputMessage="1" showErrorMessage="1" sqref="C26:C27">
      <formula1>0</formula1>
    </dataValidation>
    <dataValidation type="whole" operator="greaterThanOrEqual" allowBlank="1" showInputMessage="1" showErrorMessage="1" sqref="C16:C23">
      <formula1>0</formula1>
    </dataValidation>
    <dataValidation type="list" allowBlank="1" showInputMessage="1" showErrorMessage="1" sqref="C14">
      <formula1>$C$41:$C$42</formula1>
    </dataValidation>
  </dataValidations>
  <pageMargins left="0.25" right="0.25" top="0.75" bottom="0.75" header="0.3" footer="0.3"/>
  <pageSetup scale="94" orientation="landscape" r:id="rId1"/>
  <headerFooter>
    <oddHeader>&amp;LTrue Cost of Winter Maintenance Estimation Tool
&amp;"-,Italic"Preliminary Draft&amp;R&amp;D</oddHeader>
  </headerFooter>
  <ignoredErrors>
    <ignoredError sqref="C23" formulaRange="1"/>
  </ignoredError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30">
    <tabColor theme="5" tint="-0.499984740745262"/>
  </sheetPr>
  <dimension ref="A1:AN38"/>
  <sheetViews>
    <sheetView showGridLines="0" zoomScaleNormal="100" workbookViewId="0"/>
  </sheetViews>
  <sheetFormatPr defaultColWidth="0" defaultRowHeight="15" customHeight="1" zeroHeight="1"/>
  <cols>
    <col min="1" max="1" width="2.140625" style="64" customWidth="1"/>
    <col min="2" max="2" width="2.140625" style="8" customWidth="1"/>
    <col min="3" max="3" width="19.7109375" style="64" customWidth="1"/>
    <col min="4" max="5" width="10" style="64" customWidth="1"/>
    <col min="6" max="6" width="12.7109375" style="64" customWidth="1"/>
    <col min="7" max="7" width="12.85546875" style="64" customWidth="1"/>
    <col min="8" max="8" width="10" style="64" customWidth="1"/>
    <col min="9" max="9" width="21.7109375" style="64" customWidth="1"/>
    <col min="10" max="11" width="9.140625" style="64" customWidth="1"/>
    <col min="12" max="12" width="12" style="64" customWidth="1"/>
    <col min="13" max="13" width="2.140625" style="64" customWidth="1"/>
    <col min="14" max="23" width="6.5703125" style="64" hidden="1" customWidth="1"/>
    <col min="24" max="27" width="6.5703125" style="227" hidden="1" customWidth="1"/>
    <col min="28" max="28" width="6.5703125" style="64" hidden="1" customWidth="1"/>
    <col min="29" max="32" width="6.5703125" style="227" hidden="1" customWidth="1"/>
    <col min="33" max="40" width="9.140625" style="64" hidden="1" customWidth="1"/>
    <col min="41" max="16384" width="6.5703125" style="64" hidden="1"/>
  </cols>
  <sheetData>
    <row r="1" spans="1:39">
      <c r="A1" s="65"/>
      <c r="O1" s="64" t="s">
        <v>104</v>
      </c>
    </row>
    <row r="2" spans="1:39" ht="30">
      <c r="A2" s="65"/>
      <c r="C2" s="149" t="s">
        <v>184</v>
      </c>
      <c r="D2" s="36" t="s">
        <v>26</v>
      </c>
      <c r="E2" s="36" t="s">
        <v>13</v>
      </c>
      <c r="F2" s="36" t="s">
        <v>16</v>
      </c>
      <c r="G2" s="36" t="s">
        <v>97</v>
      </c>
      <c r="H2" s="36" t="s">
        <v>96</v>
      </c>
      <c r="I2" s="37" t="s">
        <v>27</v>
      </c>
      <c r="P2" s="11" t="s">
        <v>22</v>
      </c>
      <c r="Q2" s="12"/>
      <c r="R2" s="12"/>
      <c r="S2" s="12"/>
      <c r="T2" s="12"/>
      <c r="U2" s="64" t="s">
        <v>34</v>
      </c>
      <c r="AM2" s="9"/>
    </row>
    <row r="3" spans="1:39" ht="15" customHeight="1">
      <c r="A3" s="65"/>
      <c r="C3" s="286" t="s">
        <v>573</v>
      </c>
      <c r="D3" s="89"/>
      <c r="E3" s="89"/>
      <c r="F3" s="89"/>
      <c r="G3" s="89"/>
      <c r="H3" s="89"/>
      <c r="I3" s="90"/>
      <c r="P3" s="136" t="b">
        <v>0</v>
      </c>
      <c r="Q3" s="9"/>
      <c r="R3" s="9"/>
      <c r="S3" s="9"/>
      <c r="T3" s="9"/>
      <c r="AM3" s="9"/>
    </row>
    <row r="4" spans="1:39">
      <c r="A4" s="65"/>
      <c r="C4" s="151" t="s">
        <v>8</v>
      </c>
      <c r="D4" s="58"/>
      <c r="E4" s="407" t="s">
        <v>32</v>
      </c>
      <c r="F4" s="111"/>
      <c r="G4" s="43" t="s">
        <v>666</v>
      </c>
      <c r="H4" s="213"/>
      <c r="I4" s="409" t="str">
        <f>IF($Q5=TRUE,IF($P$3=TRUE,IF($E$4="CY",$F4*$AK4,$F4*$AK6),$F4*$H4),"")</f>
        <v/>
      </c>
      <c r="J4" s="173">
        <f>IF(AND(P3=TRUE,F4&gt;0,I4=0,OR(G4&lt;&gt;0,H4&lt;&gt;0),Q5=TRUE),"UNITS &amp; UNIT COSTS DON'T MATCH",0)</f>
        <v>0</v>
      </c>
      <c r="P4" s="14"/>
      <c r="Q4" s="6" t="s">
        <v>33</v>
      </c>
      <c r="S4" s="65" t="s">
        <v>13</v>
      </c>
      <c r="T4" s="9"/>
      <c r="U4" s="9" t="s">
        <v>8</v>
      </c>
      <c r="V4" s="233" t="s">
        <v>35</v>
      </c>
      <c r="W4" s="234" t="s">
        <v>36</v>
      </c>
      <c r="X4" s="234" t="s">
        <v>37</v>
      </c>
      <c r="Y4" s="234" t="s">
        <v>38</v>
      </c>
      <c r="Z4" s="235" t="s">
        <v>39</v>
      </c>
      <c r="AA4" s="235" t="s">
        <v>40</v>
      </c>
      <c r="AB4" s="235" t="s">
        <v>140</v>
      </c>
      <c r="AC4" s="235" t="s">
        <v>141</v>
      </c>
      <c r="AD4" s="235" t="s">
        <v>142</v>
      </c>
      <c r="AE4" s="235" t="s">
        <v>143</v>
      </c>
      <c r="AF4" s="235" t="s">
        <v>144</v>
      </c>
      <c r="AG4" s="235" t="s">
        <v>145</v>
      </c>
      <c r="AH4" s="235" t="s">
        <v>146</v>
      </c>
      <c r="AI4" s="235"/>
      <c r="AJ4" s="86"/>
      <c r="AK4" s="124">
        <f>SUMIFS(V5:AI5,V4:AI4,G4)</f>
        <v>0</v>
      </c>
      <c r="AL4" s="86"/>
      <c r="AM4" s="9"/>
    </row>
    <row r="5" spans="1:39">
      <c r="A5" s="65"/>
      <c r="C5" s="152" t="s">
        <v>9</v>
      </c>
      <c r="D5" s="59"/>
      <c r="E5" s="408" t="s">
        <v>32</v>
      </c>
      <c r="F5" s="111"/>
      <c r="G5" s="48" t="s">
        <v>41</v>
      </c>
      <c r="H5" s="214"/>
      <c r="I5" s="409" t="str">
        <f>IF($Q6=TRUE,IF($P$3=TRUE,IF($E$5="Pound",$F5*$AK10,$F5*$AK8),$F5*$H5),"")</f>
        <v/>
      </c>
      <c r="J5" s="173">
        <f>IF(AND(P3=TRUE,F5&gt;0,I5=0,OR(G5&lt;&gt;0,H5&lt;&gt;0),Q6=TRUE),"UNITS &amp; UNIT COSTS DON'T MATCH",0)</f>
        <v>0</v>
      </c>
      <c r="P5" s="14"/>
      <c r="Q5" s="40" t="b">
        <v>0</v>
      </c>
      <c r="S5" s="65"/>
      <c r="T5" s="9"/>
      <c r="V5" s="236">
        <v>5</v>
      </c>
      <c r="W5" s="236">
        <v>7</v>
      </c>
      <c r="X5" s="236">
        <v>9</v>
      </c>
      <c r="Y5" s="236">
        <v>11</v>
      </c>
      <c r="Z5" s="236">
        <v>13</v>
      </c>
      <c r="AA5" s="236">
        <v>15</v>
      </c>
      <c r="AB5" s="236">
        <v>17</v>
      </c>
      <c r="AC5" s="236">
        <v>19</v>
      </c>
      <c r="AD5" s="236">
        <v>21</v>
      </c>
      <c r="AE5" s="236">
        <v>23</v>
      </c>
      <c r="AF5" s="236">
        <v>25</v>
      </c>
      <c r="AG5" s="236">
        <v>27</v>
      </c>
      <c r="AH5" s="236">
        <v>29</v>
      </c>
      <c r="AI5" s="236"/>
      <c r="AJ5" s="87"/>
      <c r="AK5" s="125"/>
      <c r="AL5" s="87"/>
      <c r="AM5" s="9"/>
    </row>
    <row r="6" spans="1:39">
      <c r="A6" s="65"/>
      <c r="C6" s="152" t="s">
        <v>7</v>
      </c>
      <c r="D6" s="59"/>
      <c r="E6" s="415" t="s">
        <v>15</v>
      </c>
      <c r="F6" s="111"/>
      <c r="G6" s="48" t="s">
        <v>163</v>
      </c>
      <c r="H6" s="214"/>
      <c r="I6" s="409" t="str">
        <f>IF(Q7=TRUE,IF($P$3=TRUE,$F6*$AK12,$F6*$H6),"")</f>
        <v/>
      </c>
      <c r="J6" s="18"/>
      <c r="P6" s="14"/>
      <c r="Q6" s="40" t="b">
        <v>0</v>
      </c>
      <c r="T6" s="9"/>
      <c r="U6" s="227" t="s">
        <v>661</v>
      </c>
      <c r="V6" s="227" t="s">
        <v>666</v>
      </c>
      <c r="W6" s="227" t="s">
        <v>667</v>
      </c>
      <c r="X6" s="227" t="s">
        <v>665</v>
      </c>
      <c r="Y6" s="227" t="s">
        <v>668</v>
      </c>
      <c r="Z6" s="227" t="s">
        <v>669</v>
      </c>
      <c r="AA6" s="227" t="s">
        <v>662</v>
      </c>
      <c r="AB6" s="227" t="s">
        <v>670</v>
      </c>
      <c r="AC6" s="227" t="s">
        <v>671</v>
      </c>
      <c r="AD6" s="227" t="s">
        <v>672</v>
      </c>
      <c r="AE6" s="227" t="s">
        <v>663</v>
      </c>
      <c r="AF6" s="227" t="s">
        <v>664</v>
      </c>
      <c r="AG6" s="227" t="s">
        <v>673</v>
      </c>
      <c r="AH6" s="227" t="s">
        <v>674</v>
      </c>
      <c r="AI6" s="227"/>
      <c r="AJ6" s="237"/>
      <c r="AK6" s="124">
        <f>SUMIFS(V7:AI7,V6:AI6,G4)</f>
        <v>6</v>
      </c>
      <c r="AL6" s="88"/>
      <c r="AM6" s="9"/>
    </row>
    <row r="7" spans="1:39">
      <c r="A7" s="65"/>
      <c r="C7" s="153" t="s">
        <v>70</v>
      </c>
      <c r="D7" s="59"/>
      <c r="E7" s="415" t="s">
        <v>15</v>
      </c>
      <c r="F7" s="111"/>
      <c r="G7" s="48" t="s">
        <v>173</v>
      </c>
      <c r="H7" s="214"/>
      <c r="I7" s="409" t="str">
        <f>IF(Q8=TRUE,IF($P$3=TRUE,$F7*$AK14,$F7*$H7),"")</f>
        <v/>
      </c>
      <c r="J7" s="18"/>
      <c r="P7" s="14"/>
      <c r="Q7" s="40" t="b">
        <v>0</v>
      </c>
      <c r="S7" s="64" t="s">
        <v>28</v>
      </c>
      <c r="T7" s="9"/>
      <c r="U7" s="227"/>
      <c r="V7" s="227">
        <v>6</v>
      </c>
      <c r="W7" s="227">
        <v>9</v>
      </c>
      <c r="X7" s="227">
        <v>12</v>
      </c>
      <c r="Y7" s="227">
        <v>16</v>
      </c>
      <c r="Z7" s="227">
        <v>18</v>
      </c>
      <c r="AA7" s="227">
        <v>20</v>
      </c>
      <c r="AB7" s="227">
        <v>22</v>
      </c>
      <c r="AC7" s="227">
        <v>24</v>
      </c>
      <c r="AD7" s="227">
        <v>28</v>
      </c>
      <c r="AE7" s="227">
        <v>31</v>
      </c>
      <c r="AF7" s="227">
        <v>33</v>
      </c>
      <c r="AG7" s="227">
        <v>35</v>
      </c>
      <c r="AH7" s="227">
        <v>37</v>
      </c>
      <c r="AI7" s="227"/>
      <c r="AJ7" s="236"/>
      <c r="AK7" s="227"/>
      <c r="AL7" s="87"/>
      <c r="AM7" s="9"/>
    </row>
    <row r="8" spans="1:39">
      <c r="A8" s="65"/>
      <c r="C8" s="153" t="s">
        <v>71</v>
      </c>
      <c r="D8" s="59"/>
      <c r="E8" s="415" t="s">
        <v>15</v>
      </c>
      <c r="F8" s="111"/>
      <c r="G8" s="48" t="s">
        <v>177</v>
      </c>
      <c r="H8" s="214"/>
      <c r="I8" s="409" t="str">
        <f>IF(Q9=TRUE,IF($P$3=TRUE,$F8*$AK16,$F8*$H8),"")</f>
        <v/>
      </c>
      <c r="J8" s="18"/>
      <c r="P8" s="14"/>
      <c r="Q8" s="40" t="b">
        <v>0</v>
      </c>
      <c r="S8" s="64" t="s">
        <v>32</v>
      </c>
      <c r="T8" s="9"/>
      <c r="U8" s="9" t="s">
        <v>62</v>
      </c>
      <c r="V8" s="234" t="s">
        <v>41</v>
      </c>
      <c r="W8" s="234" t="s">
        <v>42</v>
      </c>
      <c r="X8" s="234" t="s">
        <v>43</v>
      </c>
      <c r="Y8" s="235" t="s">
        <v>44</v>
      </c>
      <c r="Z8" s="235" t="s">
        <v>45</v>
      </c>
      <c r="AA8" s="235" t="s">
        <v>147</v>
      </c>
      <c r="AB8" s="235" t="s">
        <v>148</v>
      </c>
      <c r="AC8" s="235" t="s">
        <v>149</v>
      </c>
      <c r="AD8" s="235" t="s">
        <v>150</v>
      </c>
      <c r="AE8" s="235" t="s">
        <v>151</v>
      </c>
      <c r="AF8" s="235" t="s">
        <v>152</v>
      </c>
      <c r="AG8" s="235" t="s">
        <v>153</v>
      </c>
      <c r="AH8" s="235" t="s">
        <v>154</v>
      </c>
      <c r="AI8" s="235" t="s">
        <v>154</v>
      </c>
      <c r="AJ8" s="88"/>
      <c r="AK8" s="124">
        <f>SUMIFS(V9:AI9,V8:AI8,G5)</f>
        <v>45</v>
      </c>
      <c r="AL8" s="85"/>
      <c r="AM8" s="9"/>
    </row>
    <row r="9" spans="1:39">
      <c r="A9" s="65"/>
      <c r="C9" s="154" t="s">
        <v>98</v>
      </c>
      <c r="D9" s="92"/>
      <c r="E9" s="109"/>
      <c r="F9" s="112"/>
      <c r="G9" s="128"/>
      <c r="H9" s="215"/>
      <c r="I9" s="410" t="str">
        <f t="shared" ref="I9:I15" si="0">IF($Q10=TRUE,$F9*$H9,"")</f>
        <v/>
      </c>
      <c r="J9" s="18"/>
      <c r="P9" s="14"/>
      <c r="Q9" s="40" t="b">
        <v>0</v>
      </c>
      <c r="T9" s="9"/>
      <c r="V9" s="236">
        <v>45</v>
      </c>
      <c r="W9" s="236">
        <v>55</v>
      </c>
      <c r="X9" s="236">
        <v>65</v>
      </c>
      <c r="Y9" s="236">
        <v>75</v>
      </c>
      <c r="Z9" s="236">
        <v>85</v>
      </c>
      <c r="AA9" s="236">
        <v>95</v>
      </c>
      <c r="AB9" s="236">
        <v>105</v>
      </c>
      <c r="AC9" s="236">
        <v>115</v>
      </c>
      <c r="AD9" s="236">
        <v>125</v>
      </c>
      <c r="AE9" s="236">
        <v>135</v>
      </c>
      <c r="AF9" s="236">
        <v>145</v>
      </c>
      <c r="AG9" s="236">
        <v>155</v>
      </c>
      <c r="AH9" s="236">
        <v>165</v>
      </c>
      <c r="AI9" s="236">
        <v>175</v>
      </c>
      <c r="AJ9" s="87"/>
      <c r="AK9" s="125"/>
      <c r="AL9" s="85"/>
      <c r="AM9" s="9"/>
    </row>
    <row r="10" spans="1:39">
      <c r="A10" s="65"/>
      <c r="C10" s="176" t="s">
        <v>98</v>
      </c>
      <c r="D10" s="59"/>
      <c r="E10" s="48"/>
      <c r="F10" s="111"/>
      <c r="G10" s="177"/>
      <c r="H10" s="216"/>
      <c r="I10" s="410" t="str">
        <f t="shared" si="0"/>
        <v/>
      </c>
      <c r="J10" s="18"/>
      <c r="P10" s="14"/>
      <c r="Q10" s="40" t="b">
        <v>0</v>
      </c>
      <c r="T10" s="9"/>
      <c r="U10" s="64" t="s">
        <v>61</v>
      </c>
      <c r="V10" s="234" t="s">
        <v>63</v>
      </c>
      <c r="W10" s="234" t="s">
        <v>64</v>
      </c>
      <c r="X10" s="234" t="s">
        <v>65</v>
      </c>
      <c r="Y10" s="234" t="s">
        <v>66</v>
      </c>
      <c r="Z10" s="234" t="s">
        <v>67</v>
      </c>
      <c r="AA10" s="234" t="s">
        <v>155</v>
      </c>
      <c r="AB10" s="234" t="s">
        <v>156</v>
      </c>
      <c r="AC10" s="234" t="s">
        <v>157</v>
      </c>
      <c r="AD10" s="234" t="s">
        <v>158</v>
      </c>
      <c r="AE10" s="234" t="s">
        <v>159</v>
      </c>
      <c r="AF10" s="234" t="s">
        <v>160</v>
      </c>
      <c r="AG10" s="234" t="s">
        <v>161</v>
      </c>
      <c r="AH10" s="234"/>
      <c r="AI10" s="234"/>
      <c r="AJ10" s="88"/>
      <c r="AK10" s="126">
        <f>SUMIFS(V11:AI11,V10:AI10,G5)</f>
        <v>0</v>
      </c>
      <c r="AL10" s="85"/>
      <c r="AM10" s="9"/>
    </row>
    <row r="11" spans="1:39">
      <c r="A11" s="65"/>
      <c r="C11" s="176" t="s">
        <v>98</v>
      </c>
      <c r="D11" s="59"/>
      <c r="E11" s="48"/>
      <c r="F11" s="111"/>
      <c r="G11" s="177"/>
      <c r="H11" s="216"/>
      <c r="I11" s="410" t="str">
        <f t="shared" si="0"/>
        <v/>
      </c>
      <c r="J11" s="18"/>
      <c r="P11" s="14"/>
      <c r="Q11" s="40" t="b">
        <v>0</v>
      </c>
      <c r="T11" s="9"/>
      <c r="V11" s="236">
        <v>2.2499999999999999E-2</v>
      </c>
      <c r="W11" s="236">
        <v>2.75E-2</v>
      </c>
      <c r="X11" s="236">
        <v>3.2500000000000001E-2</v>
      </c>
      <c r="Y11" s="236">
        <v>3.7499999999999999E-2</v>
      </c>
      <c r="Z11" s="236">
        <v>4.2500000000000003E-2</v>
      </c>
      <c r="AA11" s="236">
        <v>4.7500000000000001E-2</v>
      </c>
      <c r="AB11" s="236">
        <v>5.2499999999999998E-2</v>
      </c>
      <c r="AC11" s="236">
        <v>5.7499999999999996E-2</v>
      </c>
      <c r="AD11" s="236">
        <v>6.2499999999999993E-2</v>
      </c>
      <c r="AE11" s="236">
        <v>6.7499999999999991E-2</v>
      </c>
      <c r="AF11" s="236">
        <v>7.2499999999999995E-2</v>
      </c>
      <c r="AG11" s="236">
        <v>7.7499999999999999E-2</v>
      </c>
      <c r="AH11" s="236"/>
      <c r="AI11" s="236"/>
      <c r="AJ11" s="87"/>
      <c r="AK11" s="125"/>
      <c r="AL11" s="85"/>
      <c r="AM11" s="9"/>
    </row>
    <row r="12" spans="1:39">
      <c r="A12" s="65"/>
      <c r="C12" s="176" t="s">
        <v>98</v>
      </c>
      <c r="D12" s="59"/>
      <c r="E12" s="48"/>
      <c r="F12" s="111"/>
      <c r="G12" s="177"/>
      <c r="H12" s="216"/>
      <c r="I12" s="410" t="str">
        <f t="shared" si="0"/>
        <v/>
      </c>
      <c r="J12" s="18"/>
      <c r="P12" s="14"/>
      <c r="Q12" s="40" t="b">
        <v>0</v>
      </c>
      <c r="T12" s="9"/>
      <c r="U12" s="9" t="s">
        <v>7</v>
      </c>
      <c r="V12" s="234" t="s">
        <v>46</v>
      </c>
      <c r="W12" s="234" t="s">
        <v>47</v>
      </c>
      <c r="X12" s="234" t="s">
        <v>48</v>
      </c>
      <c r="Y12" s="234" t="s">
        <v>49</v>
      </c>
      <c r="Z12" s="234" t="s">
        <v>50</v>
      </c>
      <c r="AA12" s="234" t="s">
        <v>51</v>
      </c>
      <c r="AB12" s="234" t="s">
        <v>162</v>
      </c>
      <c r="AC12" s="234" t="s">
        <v>163</v>
      </c>
      <c r="AD12" s="234" t="s">
        <v>164</v>
      </c>
      <c r="AE12" s="234" t="s">
        <v>165</v>
      </c>
      <c r="AF12" s="234" t="s">
        <v>166</v>
      </c>
      <c r="AG12" s="234" t="s">
        <v>167</v>
      </c>
      <c r="AH12" s="234"/>
      <c r="AI12" s="234"/>
      <c r="AJ12" s="85"/>
      <c r="AK12" s="124">
        <f>SUMIFS(V13:AI13,V12:AI12,G6)</f>
        <v>0.375</v>
      </c>
      <c r="AL12" s="85"/>
      <c r="AM12" s="9"/>
    </row>
    <row r="13" spans="1:39">
      <c r="A13" s="65"/>
      <c r="C13" s="176" t="s">
        <v>98</v>
      </c>
      <c r="D13" s="59"/>
      <c r="E13" s="48"/>
      <c r="F13" s="111"/>
      <c r="G13" s="177"/>
      <c r="H13" s="216"/>
      <c r="I13" s="410" t="str">
        <f t="shared" si="0"/>
        <v/>
      </c>
      <c r="J13" s="18"/>
      <c r="P13" s="14"/>
      <c r="Q13" s="40" t="b">
        <v>0</v>
      </c>
      <c r="T13" s="9"/>
      <c r="V13" s="236">
        <v>2.5000000000000001E-2</v>
      </c>
      <c r="W13" s="236">
        <v>7.4999999999999997E-2</v>
      </c>
      <c r="X13" s="236">
        <v>0.125</v>
      </c>
      <c r="Y13" s="236">
        <v>0.17499999999999999</v>
      </c>
      <c r="Z13" s="236">
        <v>0.22500000000000001</v>
      </c>
      <c r="AA13" s="236">
        <v>0.27500000000000002</v>
      </c>
      <c r="AB13" s="236">
        <v>0.32500000000000001</v>
      </c>
      <c r="AC13" s="236">
        <v>0.375</v>
      </c>
      <c r="AD13" s="236">
        <v>0.42499999999999999</v>
      </c>
      <c r="AE13" s="236">
        <v>0.47499999999999998</v>
      </c>
      <c r="AF13" s="236">
        <v>0.52500000000000002</v>
      </c>
      <c r="AG13" s="236">
        <v>0.57500000000000007</v>
      </c>
      <c r="AH13" s="236"/>
      <c r="AI13" s="236"/>
      <c r="AJ13" s="87"/>
      <c r="AK13" s="125"/>
      <c r="AL13" s="85"/>
      <c r="AM13" s="9"/>
    </row>
    <row r="14" spans="1:39">
      <c r="A14" s="65"/>
      <c r="C14" s="176" t="s">
        <v>98</v>
      </c>
      <c r="D14" s="59"/>
      <c r="E14" s="48"/>
      <c r="F14" s="111"/>
      <c r="G14" s="177"/>
      <c r="H14" s="216"/>
      <c r="I14" s="410" t="str">
        <f t="shared" si="0"/>
        <v/>
      </c>
      <c r="J14" s="18"/>
      <c r="P14" s="14"/>
      <c r="Q14" s="40" t="b">
        <v>0</v>
      </c>
      <c r="T14" s="9"/>
      <c r="U14" s="9" t="s">
        <v>70</v>
      </c>
      <c r="V14" s="234" t="s">
        <v>52</v>
      </c>
      <c r="W14" s="237" t="s">
        <v>53</v>
      </c>
      <c r="X14" s="237" t="s">
        <v>54</v>
      </c>
      <c r="Y14" s="237" t="s">
        <v>55</v>
      </c>
      <c r="Z14" s="237" t="s">
        <v>56</v>
      </c>
      <c r="AA14" s="237" t="s">
        <v>168</v>
      </c>
      <c r="AB14" s="237" t="s">
        <v>169</v>
      </c>
      <c r="AC14" s="237" t="s">
        <v>170</v>
      </c>
      <c r="AD14" s="237" t="s">
        <v>171</v>
      </c>
      <c r="AE14" s="237" t="s">
        <v>172</v>
      </c>
      <c r="AF14" s="237" t="s">
        <v>173</v>
      </c>
      <c r="AG14" s="237" t="s">
        <v>174</v>
      </c>
      <c r="AH14" s="237"/>
      <c r="AI14" s="237"/>
      <c r="AJ14" s="88"/>
      <c r="AK14" s="124">
        <f>SUMIFS(V15:AI15,V14:AI14,G7)</f>
        <v>1.4500000000000004</v>
      </c>
      <c r="AL14" s="85"/>
      <c r="AM14" s="9"/>
    </row>
    <row r="15" spans="1:39">
      <c r="A15" s="65"/>
      <c r="C15" s="176" t="s">
        <v>98</v>
      </c>
      <c r="D15" s="59"/>
      <c r="E15" s="48"/>
      <c r="F15" s="111"/>
      <c r="G15" s="177"/>
      <c r="H15" s="216"/>
      <c r="I15" s="410" t="str">
        <f t="shared" si="0"/>
        <v/>
      </c>
      <c r="J15" s="18"/>
      <c r="P15" s="14"/>
      <c r="Q15" s="135" t="b">
        <v>0</v>
      </c>
      <c r="T15" s="9"/>
      <c r="V15" s="236">
        <v>0.45</v>
      </c>
      <c r="W15" s="236">
        <v>0.55000000000000004</v>
      </c>
      <c r="X15" s="236">
        <v>0.65</v>
      </c>
      <c r="Y15" s="236">
        <v>0.75</v>
      </c>
      <c r="Z15" s="237">
        <v>0.85</v>
      </c>
      <c r="AA15" s="237">
        <v>0.95</v>
      </c>
      <c r="AB15" s="237">
        <v>1.05</v>
      </c>
      <c r="AC15" s="237">
        <v>1.1500000000000001</v>
      </c>
      <c r="AD15" s="237">
        <v>1.2500000000000002</v>
      </c>
      <c r="AE15" s="237">
        <v>1.3500000000000003</v>
      </c>
      <c r="AF15" s="237">
        <v>1.4500000000000004</v>
      </c>
      <c r="AG15" s="237">
        <v>1.5500000000000005</v>
      </c>
      <c r="AH15" s="237"/>
      <c r="AI15" s="237"/>
      <c r="AJ15" s="88"/>
      <c r="AK15" s="127"/>
      <c r="AL15" s="85"/>
      <c r="AM15" s="9"/>
    </row>
    <row r="16" spans="1:39">
      <c r="A16" s="65"/>
      <c r="C16" s="155" t="s">
        <v>98</v>
      </c>
      <c r="D16" s="93"/>
      <c r="E16" s="110"/>
      <c r="F16" s="113"/>
      <c r="G16" s="129"/>
      <c r="H16" s="217"/>
      <c r="I16" s="411" t="str">
        <f>IF($Q$17=TRUE,$F16*$H16,"")</f>
        <v/>
      </c>
      <c r="P16" s="14"/>
      <c r="Q16" s="135" t="b">
        <v>0</v>
      </c>
      <c r="T16" s="9"/>
      <c r="U16" s="9" t="s">
        <v>71</v>
      </c>
      <c r="V16" s="234" t="s">
        <v>57</v>
      </c>
      <c r="W16" s="234" t="s">
        <v>58</v>
      </c>
      <c r="X16" s="234" t="s">
        <v>59</v>
      </c>
      <c r="Y16" s="234" t="s">
        <v>60</v>
      </c>
      <c r="Z16" s="234" t="s">
        <v>175</v>
      </c>
      <c r="AA16" s="234" t="s">
        <v>176</v>
      </c>
      <c r="AB16" s="234" t="s">
        <v>177</v>
      </c>
      <c r="AC16" s="234" t="s">
        <v>178</v>
      </c>
      <c r="AD16" s="234" t="s">
        <v>179</v>
      </c>
      <c r="AE16" s="234" t="s">
        <v>180</v>
      </c>
      <c r="AF16" s="234" t="s">
        <v>181</v>
      </c>
      <c r="AG16" s="234"/>
      <c r="AH16" s="236"/>
      <c r="AI16" s="236"/>
      <c r="AJ16" s="87"/>
      <c r="AK16" s="124">
        <f>SUMIFS(V17:AI17,V16:AI16,G8)</f>
        <v>2.3000000000000003</v>
      </c>
      <c r="AL16" s="87"/>
    </row>
    <row r="17" spans="1:40">
      <c r="A17" s="65"/>
      <c r="P17" s="14"/>
      <c r="Q17" s="40" t="b">
        <v>0</v>
      </c>
      <c r="T17" s="9"/>
      <c r="V17" s="236">
        <v>1.1000000000000001</v>
      </c>
      <c r="W17" s="236">
        <v>1.3</v>
      </c>
      <c r="X17" s="236">
        <v>1.5</v>
      </c>
      <c r="Y17" s="236">
        <v>1.7</v>
      </c>
      <c r="Z17" s="236">
        <v>1.9</v>
      </c>
      <c r="AA17" s="236">
        <v>2.1</v>
      </c>
      <c r="AB17" s="236">
        <v>2.3000000000000003</v>
      </c>
      <c r="AC17" s="236">
        <v>2.5000000000000004</v>
      </c>
      <c r="AD17" s="236">
        <v>2.7000000000000006</v>
      </c>
      <c r="AE17" s="236">
        <v>2.9000000000000008</v>
      </c>
      <c r="AF17" s="236">
        <v>3.100000000000001</v>
      </c>
      <c r="AG17" s="236"/>
      <c r="AH17" s="236"/>
      <c r="AI17" s="236"/>
      <c r="AJ17" s="87"/>
      <c r="AK17" s="125"/>
      <c r="AL17" s="88"/>
      <c r="AM17" s="9"/>
      <c r="AN17" s="9"/>
    </row>
    <row r="18" spans="1:40">
      <c r="C18" s="21" t="s">
        <v>10</v>
      </c>
      <c r="D18" s="22"/>
      <c r="E18" s="22"/>
      <c r="F18" s="22"/>
      <c r="G18" s="22"/>
      <c r="H18" s="22"/>
      <c r="I18" s="23">
        <f>SUM(I4:I16)</f>
        <v>0</v>
      </c>
      <c r="AL18" s="88"/>
    </row>
    <row r="19" spans="1:40">
      <c r="C19" s="6"/>
      <c r="D19" s="7"/>
      <c r="E19" s="7"/>
      <c r="F19" s="7"/>
      <c r="G19" s="7"/>
      <c r="H19" s="7"/>
      <c r="AL19" s="87"/>
    </row>
    <row r="20" spans="1:40">
      <c r="C20" s="6"/>
      <c r="D20" s="7"/>
      <c r="E20" s="7"/>
      <c r="F20" s="7"/>
      <c r="G20" s="7"/>
      <c r="H20" s="7"/>
      <c r="AL20" s="87"/>
    </row>
    <row r="21" spans="1:40">
      <c r="C21" s="6"/>
      <c r="D21" s="7"/>
      <c r="E21" s="7"/>
      <c r="F21" s="7"/>
      <c r="G21" s="7"/>
      <c r="H21" s="7"/>
    </row>
    <row r="22" spans="1:40">
      <c r="C22" s="6"/>
      <c r="D22" s="7"/>
      <c r="E22" s="7"/>
      <c r="F22" s="7"/>
      <c r="G22" s="7"/>
      <c r="H22" s="7"/>
    </row>
    <row r="23" spans="1:40">
      <c r="C23" s="6"/>
      <c r="D23" s="7"/>
      <c r="E23" s="7"/>
      <c r="F23" s="7"/>
      <c r="G23" s="7"/>
      <c r="H23" s="7"/>
    </row>
    <row r="24" spans="1:40">
      <c r="C24" s="6"/>
      <c r="D24" s="7"/>
      <c r="E24" s="7"/>
      <c r="F24" s="7"/>
      <c r="G24" s="7"/>
      <c r="H24" s="7"/>
    </row>
    <row r="25" spans="1:40">
      <c r="C25" s="6"/>
      <c r="D25" s="7"/>
      <c r="E25" s="7"/>
      <c r="F25" s="7"/>
      <c r="G25" s="7"/>
      <c r="H25" s="7"/>
    </row>
    <row r="26" spans="1:40">
      <c r="C26" s="6"/>
      <c r="D26" s="7"/>
      <c r="E26" s="7"/>
      <c r="F26" s="7"/>
      <c r="G26" s="7"/>
      <c r="H26" s="7"/>
    </row>
    <row r="27" spans="1:40">
      <c r="C27" s="6"/>
      <c r="D27" s="7"/>
      <c r="E27" s="7"/>
      <c r="F27" s="7"/>
      <c r="G27" s="7"/>
      <c r="H27" s="7"/>
    </row>
    <row r="28" spans="1:40">
      <c r="C28" s="6"/>
      <c r="D28" s="7"/>
      <c r="E28" s="7"/>
      <c r="F28" s="7"/>
      <c r="G28" s="7"/>
      <c r="H28" s="7"/>
    </row>
    <row r="29" spans="1:40">
      <c r="C29" s="6"/>
      <c r="D29" s="7"/>
      <c r="E29" s="7"/>
      <c r="F29" s="7"/>
      <c r="G29" s="7"/>
      <c r="H29" s="7"/>
    </row>
    <row r="30" spans="1:40">
      <c r="C30" s="6"/>
      <c r="D30" s="7"/>
      <c r="E30" s="7"/>
      <c r="F30" s="7"/>
      <c r="G30" s="7"/>
      <c r="H30" s="7"/>
    </row>
    <row r="31" spans="1:40">
      <c r="C31" s="6"/>
      <c r="D31" s="7"/>
      <c r="E31" s="7"/>
      <c r="F31" s="7"/>
      <c r="G31" s="7"/>
      <c r="H31" s="7"/>
    </row>
    <row r="32" spans="1:40">
      <c r="C32" s="6"/>
      <c r="D32" s="7"/>
      <c r="E32" s="7"/>
      <c r="F32" s="7"/>
      <c r="G32" s="7"/>
      <c r="H32" s="7"/>
    </row>
    <row r="33" spans="3:8">
      <c r="C33" s="6"/>
      <c r="D33" s="7"/>
      <c r="E33" s="7"/>
      <c r="F33" s="7"/>
      <c r="G33" s="7"/>
      <c r="H33" s="7"/>
    </row>
    <row r="34" spans="3:8" hidden="1">
      <c r="C34" s="6"/>
      <c r="D34" s="7"/>
      <c r="E34" s="7"/>
      <c r="F34" s="7"/>
      <c r="G34" s="7"/>
      <c r="H34" s="7"/>
    </row>
    <row r="35" spans="3:8" hidden="1">
      <c r="C35" s="6"/>
      <c r="D35" s="7"/>
      <c r="E35" s="7"/>
      <c r="F35" s="7"/>
      <c r="G35" s="7"/>
      <c r="H35" s="7"/>
    </row>
    <row r="36" spans="3:8" hidden="1"/>
    <row r="37" spans="3:8" hidden="1"/>
    <row r="38" spans="3:8" ht="15" hidden="1" customHeight="1"/>
  </sheetData>
  <sheetProtection password="ED2C" sheet="1" objects="1" scenarios="1"/>
  <conditionalFormatting sqref="G4:G8">
    <cfRule type="expression" dxfId="94" priority="47">
      <formula>$P$3=FALSE</formula>
    </cfRule>
  </conditionalFormatting>
  <conditionalFormatting sqref="C5:I5">
    <cfRule type="expression" dxfId="93" priority="46">
      <formula>$Q$6=FALSE</formula>
    </cfRule>
  </conditionalFormatting>
  <conditionalFormatting sqref="C6:I6">
    <cfRule type="expression" dxfId="92" priority="45">
      <formula>$Q$7=FALSE</formula>
    </cfRule>
  </conditionalFormatting>
  <conditionalFormatting sqref="C7:I7">
    <cfRule type="expression" dxfId="91" priority="44">
      <formula>$Q$8=FALSE</formula>
    </cfRule>
  </conditionalFormatting>
  <conditionalFormatting sqref="H4:H8">
    <cfRule type="expression" dxfId="90" priority="40">
      <formula>$P$3=TRUE</formula>
    </cfRule>
  </conditionalFormatting>
  <conditionalFormatting sqref="C9:I9">
    <cfRule type="expression" dxfId="89" priority="35">
      <formula>$Q$10=FALSE</formula>
    </cfRule>
  </conditionalFormatting>
  <conditionalFormatting sqref="C10:I10">
    <cfRule type="expression" dxfId="88" priority="34">
      <formula>$Q$11=FALSE</formula>
    </cfRule>
  </conditionalFormatting>
  <conditionalFormatting sqref="C11:I11">
    <cfRule type="expression" dxfId="87" priority="25">
      <formula>$Q$12=FALSE</formula>
    </cfRule>
  </conditionalFormatting>
  <conditionalFormatting sqref="C12:I12">
    <cfRule type="expression" dxfId="86" priority="24">
      <formula>$Q$13=FALSE</formula>
    </cfRule>
  </conditionalFormatting>
  <conditionalFormatting sqref="C13:I13">
    <cfRule type="expression" dxfId="85" priority="23">
      <formula>$Q$14=FALSE</formula>
    </cfRule>
  </conditionalFormatting>
  <conditionalFormatting sqref="C14:I14">
    <cfRule type="expression" dxfId="84" priority="22">
      <formula>$Q$15=FALSE</formula>
    </cfRule>
  </conditionalFormatting>
  <conditionalFormatting sqref="C15:I15">
    <cfRule type="expression" dxfId="83" priority="21">
      <formula>$Q$16=FALSE</formula>
    </cfRule>
  </conditionalFormatting>
  <conditionalFormatting sqref="C16:I16">
    <cfRule type="expression" dxfId="82" priority="20">
      <formula>$Q$17=FALSE</formula>
    </cfRule>
  </conditionalFormatting>
  <conditionalFormatting sqref="J5">
    <cfRule type="expression" dxfId="81" priority="19">
      <formula>$J$5=0</formula>
    </cfRule>
  </conditionalFormatting>
  <conditionalFormatting sqref="C4:I4">
    <cfRule type="expression" dxfId="80" priority="49">
      <formula>$Q$5=FALSE</formula>
    </cfRule>
  </conditionalFormatting>
  <conditionalFormatting sqref="J4">
    <cfRule type="expression" dxfId="79" priority="3">
      <formula>$J$4=0</formula>
    </cfRule>
  </conditionalFormatting>
  <conditionalFormatting sqref="C8:I8">
    <cfRule type="expression" dxfId="78" priority="1">
      <formula>$Q$9=FALSE</formula>
    </cfRule>
  </conditionalFormatting>
  <dataValidations count="10">
    <dataValidation type="whole" allowBlank="1" showInputMessage="1" showErrorMessage="1" sqref="G9:G16">
      <formula1>0</formula1>
      <formula2>0</formula2>
    </dataValidation>
    <dataValidation type="decimal" allowBlank="1" showInputMessage="1" showErrorMessage="1" sqref="F4:F16">
      <formula1>0</formula1>
      <formula2>1000000000000</formula2>
    </dataValidation>
    <dataValidation type="list" allowBlank="1" showInputMessage="1" showErrorMessage="1" sqref="E5">
      <formula1>$S$7:$S$8</formula1>
    </dataValidation>
    <dataValidation type="decimal" allowBlank="1" showInputMessage="1" showErrorMessage="1" sqref="H4:H16">
      <formula1>0</formula1>
      <formula2>200</formula2>
    </dataValidation>
    <dataValidation type="list" allowBlank="1" showInputMessage="1" showErrorMessage="1" sqref="G8">
      <formula1>$V$16:$AG$16</formula1>
    </dataValidation>
    <dataValidation type="list" allowBlank="1" showInputMessage="1" showErrorMessage="1" sqref="G7">
      <formula1>$V$14:$AH$14</formula1>
    </dataValidation>
    <dataValidation type="list" allowBlank="1" showInputMessage="1" showErrorMessage="1" sqref="G6">
      <formula1>$V$12:$AI$12</formula1>
    </dataValidation>
    <dataValidation type="list" allowBlank="1" showInputMessage="1" showErrorMessage="1" sqref="G5">
      <formula1>IF($E$5="Ton",$V$8:$AH$8,$V$10:$AH$10)</formula1>
    </dataValidation>
    <dataValidation type="list" allowBlank="1" showInputMessage="1" showErrorMessage="1" sqref="G4">
      <formula1>IF($E$4="CY",$V$4:$AI$4,$V$6:$AH$6)</formula1>
    </dataValidation>
    <dataValidation type="list" allowBlank="1" showInputMessage="1" showErrorMessage="1" sqref="E4">
      <formula1>"CY, Ton"</formula1>
    </dataValidation>
  </dataValidations>
  <pageMargins left="0.2" right="0.2" top="0.75" bottom="0.75" header="0.3" footer="0.3"/>
  <pageSetup orientation="landscape" r:id="rId1"/>
  <headerFooter>
    <oddHeader>&amp;LTrue Cost of Winter Maintenance Estimation Tool
&amp;"-,Italic"Preliminary Draft&amp;R&amp;D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1">
    <tabColor theme="5" tint="-0.499984740745262"/>
  </sheetPr>
  <dimension ref="A1:Y47"/>
  <sheetViews>
    <sheetView showGridLines="0" zoomScaleNormal="100" workbookViewId="0"/>
  </sheetViews>
  <sheetFormatPr defaultColWidth="0" defaultRowHeight="0" customHeight="1" zeroHeight="1"/>
  <cols>
    <col min="1" max="1" width="2.140625" style="65" customWidth="1"/>
    <col min="2" max="2" width="2.140625" style="8" customWidth="1"/>
    <col min="3" max="3" width="27.140625" style="64" customWidth="1"/>
    <col min="4" max="4" width="4.5703125" style="64" customWidth="1"/>
    <col min="5" max="5" width="5.5703125" style="64" customWidth="1"/>
    <col min="6" max="6" width="6" style="64" customWidth="1"/>
    <col min="7" max="7" width="9" style="64" customWidth="1"/>
    <col min="8" max="8" width="10.42578125" style="236" customWidth="1"/>
    <col min="9" max="9" width="0.5703125" style="64" customWidth="1"/>
    <col min="10" max="10" width="6.85546875" style="64" customWidth="1"/>
    <col min="11" max="11" width="8" style="64" customWidth="1"/>
    <col min="12" max="12" width="10.42578125" style="236" customWidth="1"/>
    <col min="13" max="13" width="0.5703125" style="227" customWidth="1"/>
    <col min="14" max="14" width="8.42578125" style="227" customWidth="1"/>
    <col min="15" max="15" width="8.140625" style="227" customWidth="1"/>
    <col min="16" max="16" width="11.5703125" style="236" customWidth="1"/>
    <col min="17" max="17" width="0.5703125" style="227" customWidth="1"/>
    <col min="18" max="18" width="11.5703125" style="236" customWidth="1"/>
    <col min="19" max="19" width="1" style="64" customWidth="1"/>
    <col min="20" max="20" width="9.140625" style="64" customWidth="1"/>
    <col min="21" max="21" width="11.28515625" style="64" hidden="1" customWidth="1"/>
    <col min="22" max="22" width="9.140625" style="2" hidden="1" customWidth="1"/>
    <col min="23" max="16384" width="9.140625" style="64" hidden="1"/>
  </cols>
  <sheetData>
    <row r="1" spans="1:25" s="9" customFormat="1" ht="15">
      <c r="A1" s="6"/>
      <c r="B1" s="19"/>
      <c r="H1" s="237"/>
      <c r="L1" s="237"/>
      <c r="P1" s="237"/>
      <c r="R1" s="237"/>
      <c r="U1" s="11" t="s">
        <v>22</v>
      </c>
      <c r="V1" s="94"/>
    </row>
    <row r="2" spans="1:25" ht="60">
      <c r="C2" s="150" t="s">
        <v>182</v>
      </c>
      <c r="D2" s="186" t="s">
        <v>26</v>
      </c>
      <c r="E2" s="396" t="s">
        <v>678</v>
      </c>
      <c r="F2" s="186" t="s">
        <v>106</v>
      </c>
      <c r="G2" s="186" t="s">
        <v>14</v>
      </c>
      <c r="H2" s="241" t="s">
        <v>119</v>
      </c>
      <c r="I2" s="427"/>
      <c r="J2" s="388" t="s">
        <v>19</v>
      </c>
      <c r="K2" s="186" t="s">
        <v>74</v>
      </c>
      <c r="L2" s="225" t="s">
        <v>23</v>
      </c>
      <c r="M2" s="427"/>
      <c r="N2" s="386" t="s">
        <v>604</v>
      </c>
      <c r="O2" s="386" t="s">
        <v>654</v>
      </c>
      <c r="P2" s="386" t="s">
        <v>23</v>
      </c>
      <c r="Q2" s="427"/>
      <c r="R2" s="35" t="s">
        <v>27</v>
      </c>
      <c r="S2" s="4"/>
      <c r="T2" s="4"/>
      <c r="U2" s="17" t="s">
        <v>105</v>
      </c>
      <c r="V2" s="99" t="s">
        <v>20</v>
      </c>
      <c r="W2" s="9" t="str">
        <f>G2</f>
        <v>Daily Rate</v>
      </c>
      <c r="X2" s="64" t="str">
        <f>K2</f>
        <v>Hourly Rate</v>
      </c>
      <c r="Y2" s="227" t="s">
        <v>654</v>
      </c>
    </row>
    <row r="3" spans="1:25" ht="15" customHeight="1">
      <c r="C3" s="287" t="s">
        <v>573</v>
      </c>
      <c r="D3" s="187"/>
      <c r="E3" s="187"/>
      <c r="F3" s="187"/>
      <c r="G3" s="187"/>
      <c r="H3" s="242"/>
      <c r="I3" s="428"/>
      <c r="J3" s="253"/>
      <c r="K3" s="187"/>
      <c r="L3" s="242"/>
      <c r="M3" s="428"/>
      <c r="N3" s="253"/>
      <c r="O3" s="387"/>
      <c r="P3" s="242"/>
      <c r="Q3" s="428"/>
      <c r="R3" s="248"/>
      <c r="S3" s="4"/>
      <c r="T3" s="4"/>
      <c r="U3" s="17"/>
      <c r="V3" s="99"/>
      <c r="W3" s="40" t="b">
        <v>0</v>
      </c>
      <c r="X3" s="135" t="b">
        <v>0</v>
      </c>
      <c r="Y3" s="135" t="b">
        <v>0</v>
      </c>
    </row>
    <row r="4" spans="1:25" ht="15">
      <c r="C4" s="355" t="s">
        <v>72</v>
      </c>
      <c r="D4" s="56"/>
      <c r="E4" s="82">
        <v>1</v>
      </c>
      <c r="F4" s="161">
        <v>1</v>
      </c>
      <c r="G4" s="139">
        <v>50</v>
      </c>
      <c r="H4" s="243" t="str">
        <f t="shared" ref="H4:H27" si="0">IF(U4=TRUE,G4*E4*ROUND(F4,0)*V4*W4,"")</f>
        <v/>
      </c>
      <c r="I4" s="174">
        <v>36</v>
      </c>
      <c r="J4" s="389">
        <v>8</v>
      </c>
      <c r="K4" s="139">
        <v>20</v>
      </c>
      <c r="L4" s="243" t="str">
        <f>IF(U4=TRUE,K4*J4*X4,"")</f>
        <v/>
      </c>
      <c r="M4" s="174"/>
      <c r="N4" s="399">
        <v>100</v>
      </c>
      <c r="O4" s="139">
        <v>0.5</v>
      </c>
      <c r="P4" s="243" t="str">
        <f>IF(U4=TRUE,N4*O4*Y4,"")</f>
        <v/>
      </c>
      <c r="Q4" s="174"/>
      <c r="R4" s="249" t="str">
        <f>IF(U4=TRUE,H4+L4+P4,"")</f>
        <v/>
      </c>
      <c r="S4" s="10"/>
      <c r="T4" s="10"/>
      <c r="U4" s="41" t="b">
        <v>0</v>
      </c>
      <c r="V4" s="134">
        <f t="shared" ref="V4:V27" si="1">IF(AND(F4&gt;0,U4=TRUE),1,0)</f>
        <v>0</v>
      </c>
      <c r="W4" s="40">
        <f>IF($W$3=TRUE,1,0)</f>
        <v>0</v>
      </c>
      <c r="X4" s="40">
        <f>IF($X$3=TRUE,1,0)</f>
        <v>0</v>
      </c>
      <c r="Y4" s="40">
        <f>IF($Y$3=TRUE,1,0)</f>
        <v>0</v>
      </c>
    </row>
    <row r="5" spans="1:25" ht="15">
      <c r="C5" s="356" t="s">
        <v>109</v>
      </c>
      <c r="D5" s="57"/>
      <c r="E5" s="83"/>
      <c r="F5" s="162"/>
      <c r="G5" s="130"/>
      <c r="H5" s="244" t="str">
        <f t="shared" si="0"/>
        <v/>
      </c>
      <c r="I5" s="174"/>
      <c r="J5" s="390"/>
      <c r="K5" s="130"/>
      <c r="L5" s="244" t="str">
        <f>IF(U5=TRUE,K5*J5*X5,"")</f>
        <v/>
      </c>
      <c r="M5" s="174"/>
      <c r="N5" s="400"/>
      <c r="O5" s="130"/>
      <c r="P5" s="244" t="str">
        <f>IF(U5=TRUE,N5*O5*Y5,"")</f>
        <v/>
      </c>
      <c r="Q5" s="174"/>
      <c r="R5" s="250" t="str">
        <f>IF(U5=TRUE,H5+L5+P5,"")</f>
        <v/>
      </c>
      <c r="S5" s="10"/>
      <c r="T5" s="10"/>
      <c r="U5" s="41" t="b">
        <v>0</v>
      </c>
      <c r="V5" s="134">
        <f t="shared" si="1"/>
        <v>0</v>
      </c>
      <c r="W5" s="40">
        <f t="shared" ref="W5:W27" si="2">IF($W$3=TRUE,1,0)</f>
        <v>0</v>
      </c>
      <c r="X5" s="40">
        <f t="shared" ref="X5:X27" si="3">IF($X$3=TRUE,1,0)</f>
        <v>0</v>
      </c>
      <c r="Y5" s="40">
        <f t="shared" ref="Y5:Y27" si="4">IF($Y$3=TRUE,1,0)</f>
        <v>0</v>
      </c>
    </row>
    <row r="6" spans="1:25" ht="15">
      <c r="C6" s="356" t="s">
        <v>3</v>
      </c>
      <c r="D6" s="57"/>
      <c r="E6" s="83"/>
      <c r="F6" s="162"/>
      <c r="G6" s="130"/>
      <c r="H6" s="244" t="str">
        <f t="shared" si="0"/>
        <v/>
      </c>
      <c r="I6" s="174"/>
      <c r="J6" s="390"/>
      <c r="K6" s="130"/>
      <c r="L6" s="244" t="str">
        <f t="shared" ref="L6:L27" si="5">IF(U6=TRUE,K6*J6*X6,"")</f>
        <v/>
      </c>
      <c r="M6" s="174"/>
      <c r="N6" s="400"/>
      <c r="O6" s="130"/>
      <c r="P6" s="244" t="str">
        <f>IF(U6=TRUE,N6*O6*Y6,"")</f>
        <v/>
      </c>
      <c r="Q6" s="174"/>
      <c r="R6" s="250" t="str">
        <f t="shared" ref="R6:R27" si="6">IF(U6=TRUE,H6+L6+P6,"")</f>
        <v/>
      </c>
      <c r="S6" s="10"/>
      <c r="T6" s="10"/>
      <c r="U6" s="41" t="b">
        <v>0</v>
      </c>
      <c r="V6" s="134">
        <f t="shared" si="1"/>
        <v>0</v>
      </c>
      <c r="W6" s="40">
        <f t="shared" si="2"/>
        <v>0</v>
      </c>
      <c r="X6" s="40">
        <f t="shared" si="3"/>
        <v>0</v>
      </c>
      <c r="Y6" s="40">
        <f t="shared" si="4"/>
        <v>0</v>
      </c>
    </row>
    <row r="7" spans="1:25" ht="15">
      <c r="C7" s="356" t="s">
        <v>0</v>
      </c>
      <c r="D7" s="57"/>
      <c r="E7" s="83"/>
      <c r="F7" s="162"/>
      <c r="G7" s="130"/>
      <c r="H7" s="244" t="str">
        <f t="shared" si="0"/>
        <v/>
      </c>
      <c r="I7" s="174"/>
      <c r="J7" s="390"/>
      <c r="K7" s="130"/>
      <c r="L7" s="244" t="str">
        <f t="shared" si="5"/>
        <v/>
      </c>
      <c r="M7" s="174"/>
      <c r="N7" s="400"/>
      <c r="O7" s="130"/>
      <c r="P7" s="244" t="str">
        <f t="shared" ref="P7:P26" si="7">IF(U7=TRUE,N7*O7*Y7,"")</f>
        <v/>
      </c>
      <c r="Q7" s="174"/>
      <c r="R7" s="250" t="str">
        <f t="shared" si="6"/>
        <v/>
      </c>
      <c r="S7" s="10"/>
      <c r="T7" s="10"/>
      <c r="U7" s="41" t="b">
        <v>0</v>
      </c>
      <c r="V7" s="134">
        <f t="shared" si="1"/>
        <v>0</v>
      </c>
      <c r="W7" s="40">
        <f t="shared" si="2"/>
        <v>0</v>
      </c>
      <c r="X7" s="40">
        <f t="shared" si="3"/>
        <v>0</v>
      </c>
      <c r="Y7" s="40">
        <f t="shared" si="4"/>
        <v>0</v>
      </c>
    </row>
    <row r="8" spans="1:25" ht="15">
      <c r="C8" s="356" t="s">
        <v>1</v>
      </c>
      <c r="D8" s="57"/>
      <c r="E8" s="83"/>
      <c r="F8" s="162"/>
      <c r="G8" s="130"/>
      <c r="H8" s="244" t="str">
        <f t="shared" si="0"/>
        <v/>
      </c>
      <c r="I8" s="174"/>
      <c r="J8" s="390"/>
      <c r="K8" s="130"/>
      <c r="L8" s="244" t="str">
        <f t="shared" si="5"/>
        <v/>
      </c>
      <c r="M8" s="174"/>
      <c r="N8" s="400"/>
      <c r="O8" s="130"/>
      <c r="P8" s="244" t="str">
        <f t="shared" si="7"/>
        <v/>
      </c>
      <c r="Q8" s="174"/>
      <c r="R8" s="250" t="str">
        <f t="shared" si="6"/>
        <v/>
      </c>
      <c r="S8" s="10"/>
      <c r="T8" s="10"/>
      <c r="U8" s="41" t="b">
        <v>0</v>
      </c>
      <c r="V8" s="134">
        <f t="shared" si="1"/>
        <v>0</v>
      </c>
      <c r="W8" s="40">
        <f t="shared" si="2"/>
        <v>0</v>
      </c>
      <c r="X8" s="40">
        <f t="shared" si="3"/>
        <v>0</v>
      </c>
      <c r="Y8" s="40">
        <f t="shared" si="4"/>
        <v>0</v>
      </c>
    </row>
    <row r="9" spans="1:25" ht="15">
      <c r="C9" s="356" t="s">
        <v>5</v>
      </c>
      <c r="D9" s="57"/>
      <c r="E9" s="83"/>
      <c r="F9" s="162"/>
      <c r="G9" s="130"/>
      <c r="H9" s="244" t="str">
        <f t="shared" si="0"/>
        <v/>
      </c>
      <c r="I9" s="174"/>
      <c r="J9" s="390"/>
      <c r="K9" s="130"/>
      <c r="L9" s="244" t="str">
        <f t="shared" si="5"/>
        <v/>
      </c>
      <c r="M9" s="174"/>
      <c r="N9" s="400"/>
      <c r="O9" s="130"/>
      <c r="P9" s="244" t="str">
        <f t="shared" si="7"/>
        <v/>
      </c>
      <c r="Q9" s="174"/>
      <c r="R9" s="250"/>
      <c r="S9" s="10"/>
      <c r="T9" s="10"/>
      <c r="U9" s="41" t="b">
        <v>0</v>
      </c>
      <c r="V9" s="134">
        <f t="shared" si="1"/>
        <v>0</v>
      </c>
      <c r="W9" s="40">
        <f t="shared" si="2"/>
        <v>0</v>
      </c>
      <c r="X9" s="40">
        <f t="shared" si="3"/>
        <v>0</v>
      </c>
      <c r="Y9" s="40">
        <f t="shared" si="4"/>
        <v>0</v>
      </c>
    </row>
    <row r="10" spans="1:25" ht="15">
      <c r="C10" s="356" t="s">
        <v>2</v>
      </c>
      <c r="D10" s="57"/>
      <c r="E10" s="83"/>
      <c r="F10" s="162"/>
      <c r="G10" s="130"/>
      <c r="H10" s="244" t="str">
        <f t="shared" si="0"/>
        <v/>
      </c>
      <c r="I10" s="174"/>
      <c r="J10" s="390"/>
      <c r="K10" s="130"/>
      <c r="L10" s="244" t="str">
        <f t="shared" si="5"/>
        <v/>
      </c>
      <c r="M10" s="174"/>
      <c r="N10" s="400"/>
      <c r="O10" s="130"/>
      <c r="P10" s="244" t="str">
        <f t="shared" si="7"/>
        <v/>
      </c>
      <c r="Q10" s="174"/>
      <c r="R10" s="250" t="str">
        <f t="shared" si="6"/>
        <v/>
      </c>
      <c r="S10" s="10"/>
      <c r="T10" s="10"/>
      <c r="U10" s="41" t="b">
        <v>0</v>
      </c>
      <c r="V10" s="134">
        <f t="shared" si="1"/>
        <v>0</v>
      </c>
      <c r="W10" s="40">
        <f t="shared" si="2"/>
        <v>0</v>
      </c>
      <c r="X10" s="40">
        <f t="shared" si="3"/>
        <v>0</v>
      </c>
      <c r="Y10" s="40">
        <f t="shared" si="4"/>
        <v>0</v>
      </c>
    </row>
    <row r="11" spans="1:25" ht="15">
      <c r="C11" s="356" t="s">
        <v>4</v>
      </c>
      <c r="D11" s="57"/>
      <c r="E11" s="83"/>
      <c r="F11" s="162"/>
      <c r="G11" s="130"/>
      <c r="H11" s="244" t="str">
        <f t="shared" si="0"/>
        <v/>
      </c>
      <c r="I11" s="174"/>
      <c r="J11" s="390"/>
      <c r="K11" s="130"/>
      <c r="L11" s="244" t="str">
        <f t="shared" si="5"/>
        <v/>
      </c>
      <c r="M11" s="174"/>
      <c r="N11" s="400"/>
      <c r="O11" s="130"/>
      <c r="P11" s="244" t="str">
        <f t="shared" si="7"/>
        <v/>
      </c>
      <c r="Q11" s="174"/>
      <c r="R11" s="250" t="str">
        <f t="shared" si="6"/>
        <v/>
      </c>
      <c r="S11" s="10"/>
      <c r="T11" s="10"/>
      <c r="U11" s="41" t="b">
        <v>0</v>
      </c>
      <c r="V11" s="134">
        <f t="shared" si="1"/>
        <v>0</v>
      </c>
      <c r="W11" s="40">
        <f t="shared" si="2"/>
        <v>0</v>
      </c>
      <c r="X11" s="40">
        <f t="shared" si="3"/>
        <v>0</v>
      </c>
      <c r="Y11" s="40">
        <f t="shared" si="4"/>
        <v>0</v>
      </c>
    </row>
    <row r="12" spans="1:25" ht="15">
      <c r="C12" s="357" t="s">
        <v>73</v>
      </c>
      <c r="D12" s="114"/>
      <c r="E12" s="95"/>
      <c r="F12" s="163"/>
      <c r="G12" s="130"/>
      <c r="H12" s="245" t="str">
        <f t="shared" si="0"/>
        <v/>
      </c>
      <c r="I12" s="174"/>
      <c r="J12" s="390"/>
      <c r="K12" s="130"/>
      <c r="L12" s="244" t="str">
        <f t="shared" si="5"/>
        <v/>
      </c>
      <c r="M12" s="174"/>
      <c r="N12" s="400"/>
      <c r="O12" s="130"/>
      <c r="P12" s="244" t="str">
        <f t="shared" si="7"/>
        <v/>
      </c>
      <c r="Q12" s="174"/>
      <c r="R12" s="250" t="str">
        <f t="shared" si="6"/>
        <v/>
      </c>
      <c r="S12" s="10"/>
      <c r="T12" s="10"/>
      <c r="U12" s="41" t="b">
        <v>0</v>
      </c>
      <c r="V12" s="134">
        <f t="shared" si="1"/>
        <v>0</v>
      </c>
      <c r="W12" s="40">
        <f t="shared" si="2"/>
        <v>0</v>
      </c>
      <c r="X12" s="40">
        <f t="shared" si="3"/>
        <v>0</v>
      </c>
      <c r="Y12" s="40">
        <f t="shared" si="4"/>
        <v>0</v>
      </c>
    </row>
    <row r="13" spans="1:25" ht="15">
      <c r="C13" s="238" t="s">
        <v>98</v>
      </c>
      <c r="D13" s="57"/>
      <c r="E13" s="83"/>
      <c r="F13" s="162"/>
      <c r="G13" s="130"/>
      <c r="H13" s="244" t="str">
        <f t="shared" si="0"/>
        <v/>
      </c>
      <c r="I13" s="174"/>
      <c r="J13" s="390"/>
      <c r="K13" s="130"/>
      <c r="L13" s="244" t="str">
        <f t="shared" si="5"/>
        <v/>
      </c>
      <c r="M13" s="174"/>
      <c r="N13" s="400"/>
      <c r="O13" s="130"/>
      <c r="P13" s="244" t="str">
        <f t="shared" si="7"/>
        <v/>
      </c>
      <c r="Q13" s="174"/>
      <c r="R13" s="250" t="str">
        <f t="shared" si="6"/>
        <v/>
      </c>
      <c r="S13" s="10"/>
      <c r="T13" s="10"/>
      <c r="U13" s="41" t="b">
        <v>0</v>
      </c>
      <c r="V13" s="134">
        <f t="shared" si="1"/>
        <v>0</v>
      </c>
      <c r="W13" s="40">
        <f t="shared" si="2"/>
        <v>0</v>
      </c>
      <c r="X13" s="40">
        <f t="shared" si="3"/>
        <v>0</v>
      </c>
      <c r="Y13" s="40">
        <f t="shared" si="4"/>
        <v>0</v>
      </c>
    </row>
    <row r="14" spans="1:25" ht="15">
      <c r="C14" s="238" t="s">
        <v>98</v>
      </c>
      <c r="D14" s="57"/>
      <c r="E14" s="83"/>
      <c r="F14" s="162"/>
      <c r="G14" s="130"/>
      <c r="H14" s="244" t="str">
        <f t="shared" si="0"/>
        <v/>
      </c>
      <c r="I14" s="174"/>
      <c r="J14" s="390"/>
      <c r="K14" s="131"/>
      <c r="L14" s="244" t="str">
        <f t="shared" si="5"/>
        <v/>
      </c>
      <c r="M14" s="174"/>
      <c r="N14" s="400"/>
      <c r="O14" s="131"/>
      <c r="P14" s="244" t="str">
        <f t="shared" si="7"/>
        <v/>
      </c>
      <c r="Q14" s="174"/>
      <c r="R14" s="250" t="str">
        <f>IF(U14=TRUE,H14+L14+P14,"")</f>
        <v/>
      </c>
      <c r="S14" s="10"/>
      <c r="T14" s="10"/>
      <c r="U14" s="41" t="b">
        <v>0</v>
      </c>
      <c r="V14" s="134">
        <f t="shared" si="1"/>
        <v>0</v>
      </c>
      <c r="W14" s="40">
        <f t="shared" si="2"/>
        <v>0</v>
      </c>
      <c r="X14" s="40">
        <f t="shared" si="3"/>
        <v>0</v>
      </c>
      <c r="Y14" s="40">
        <f t="shared" si="4"/>
        <v>0</v>
      </c>
    </row>
    <row r="15" spans="1:25" ht="15">
      <c r="C15" s="238" t="s">
        <v>98</v>
      </c>
      <c r="D15" s="57"/>
      <c r="E15" s="83"/>
      <c r="F15" s="162"/>
      <c r="G15" s="130"/>
      <c r="H15" s="244" t="str">
        <f t="shared" si="0"/>
        <v/>
      </c>
      <c r="I15" s="174"/>
      <c r="J15" s="390"/>
      <c r="K15" s="131"/>
      <c r="L15" s="244" t="str">
        <f t="shared" si="5"/>
        <v/>
      </c>
      <c r="M15" s="174"/>
      <c r="N15" s="400"/>
      <c r="O15" s="131"/>
      <c r="P15" s="244" t="str">
        <f t="shared" si="7"/>
        <v/>
      </c>
      <c r="Q15" s="174"/>
      <c r="R15" s="250" t="str">
        <f t="shared" si="6"/>
        <v/>
      </c>
      <c r="S15" s="10"/>
      <c r="T15" s="10"/>
      <c r="U15" s="41" t="b">
        <v>0</v>
      </c>
      <c r="V15" s="134">
        <f t="shared" si="1"/>
        <v>0</v>
      </c>
      <c r="W15" s="40">
        <f t="shared" si="2"/>
        <v>0</v>
      </c>
      <c r="X15" s="40">
        <f t="shared" si="3"/>
        <v>0</v>
      </c>
      <c r="Y15" s="40">
        <f t="shared" si="4"/>
        <v>0</v>
      </c>
    </row>
    <row r="16" spans="1:25" ht="15">
      <c r="C16" s="238" t="s">
        <v>98</v>
      </c>
      <c r="D16" s="57"/>
      <c r="E16" s="83"/>
      <c r="F16" s="162"/>
      <c r="G16" s="130"/>
      <c r="H16" s="244" t="str">
        <f t="shared" si="0"/>
        <v/>
      </c>
      <c r="I16" s="174"/>
      <c r="J16" s="390"/>
      <c r="K16" s="131"/>
      <c r="L16" s="244" t="str">
        <f t="shared" si="5"/>
        <v/>
      </c>
      <c r="M16" s="174"/>
      <c r="N16" s="400"/>
      <c r="O16" s="131"/>
      <c r="P16" s="244" t="str">
        <f t="shared" si="7"/>
        <v/>
      </c>
      <c r="Q16" s="174"/>
      <c r="R16" s="250" t="str">
        <f t="shared" si="6"/>
        <v/>
      </c>
      <c r="S16" s="10"/>
      <c r="T16" s="10"/>
      <c r="U16" s="41" t="b">
        <v>0</v>
      </c>
      <c r="V16" s="134">
        <f t="shared" si="1"/>
        <v>0</v>
      </c>
      <c r="W16" s="40">
        <f t="shared" si="2"/>
        <v>0</v>
      </c>
      <c r="X16" s="40">
        <f t="shared" si="3"/>
        <v>0</v>
      </c>
      <c r="Y16" s="40">
        <f t="shared" si="4"/>
        <v>0</v>
      </c>
    </row>
    <row r="17" spans="3:25" ht="15">
      <c r="C17" s="239" t="s">
        <v>98</v>
      </c>
      <c r="D17" s="114"/>
      <c r="E17" s="95"/>
      <c r="F17" s="163"/>
      <c r="G17" s="179"/>
      <c r="H17" s="245" t="str">
        <f t="shared" si="0"/>
        <v/>
      </c>
      <c r="I17" s="174"/>
      <c r="J17" s="391"/>
      <c r="K17" s="180"/>
      <c r="L17" s="244" t="str">
        <f t="shared" si="5"/>
        <v/>
      </c>
      <c r="M17" s="174"/>
      <c r="N17" s="401"/>
      <c r="O17" s="180"/>
      <c r="P17" s="244" t="str">
        <f t="shared" si="7"/>
        <v/>
      </c>
      <c r="Q17" s="174"/>
      <c r="R17" s="250" t="str">
        <f t="shared" si="6"/>
        <v/>
      </c>
      <c r="S17" s="10"/>
      <c r="T17" s="10"/>
      <c r="U17" s="41" t="b">
        <v>0</v>
      </c>
      <c r="V17" s="134">
        <f t="shared" si="1"/>
        <v>0</v>
      </c>
      <c r="W17" s="40">
        <f t="shared" si="2"/>
        <v>0</v>
      </c>
      <c r="X17" s="40">
        <f t="shared" si="3"/>
        <v>0</v>
      </c>
      <c r="Y17" s="40">
        <f t="shared" si="4"/>
        <v>0</v>
      </c>
    </row>
    <row r="18" spans="3:25" ht="15">
      <c r="C18" s="239" t="s">
        <v>98</v>
      </c>
      <c r="D18" s="114"/>
      <c r="E18" s="95"/>
      <c r="F18" s="163"/>
      <c r="G18" s="179"/>
      <c r="H18" s="245" t="str">
        <f t="shared" si="0"/>
        <v/>
      </c>
      <c r="I18" s="174"/>
      <c r="J18" s="391"/>
      <c r="K18" s="180"/>
      <c r="L18" s="244" t="str">
        <f t="shared" si="5"/>
        <v/>
      </c>
      <c r="M18" s="174"/>
      <c r="N18" s="401"/>
      <c r="O18" s="180"/>
      <c r="P18" s="244" t="str">
        <f t="shared" si="7"/>
        <v/>
      </c>
      <c r="Q18" s="174"/>
      <c r="R18" s="250" t="str">
        <f t="shared" si="6"/>
        <v/>
      </c>
      <c r="S18" s="10"/>
      <c r="T18" s="10"/>
      <c r="U18" s="41" t="b">
        <v>0</v>
      </c>
      <c r="V18" s="134">
        <f t="shared" si="1"/>
        <v>0</v>
      </c>
      <c r="W18" s="40">
        <f t="shared" si="2"/>
        <v>0</v>
      </c>
      <c r="X18" s="40">
        <f t="shared" si="3"/>
        <v>0</v>
      </c>
      <c r="Y18" s="40">
        <f t="shared" si="4"/>
        <v>0</v>
      </c>
    </row>
    <row r="19" spans="3:25" ht="15">
      <c r="C19" s="239" t="s">
        <v>98</v>
      </c>
      <c r="D19" s="114"/>
      <c r="E19" s="95"/>
      <c r="F19" s="163"/>
      <c r="G19" s="179"/>
      <c r="H19" s="245" t="str">
        <f t="shared" si="0"/>
        <v/>
      </c>
      <c r="I19" s="174"/>
      <c r="J19" s="391"/>
      <c r="K19" s="180"/>
      <c r="L19" s="244" t="str">
        <f t="shared" si="5"/>
        <v/>
      </c>
      <c r="M19" s="174"/>
      <c r="N19" s="401"/>
      <c r="O19" s="180"/>
      <c r="P19" s="244" t="str">
        <f t="shared" si="7"/>
        <v/>
      </c>
      <c r="Q19" s="174"/>
      <c r="R19" s="250" t="str">
        <f t="shared" si="6"/>
        <v/>
      </c>
      <c r="S19" s="10"/>
      <c r="T19" s="10"/>
      <c r="U19" s="41" t="b">
        <v>0</v>
      </c>
      <c r="V19" s="134">
        <f t="shared" si="1"/>
        <v>0</v>
      </c>
      <c r="W19" s="40">
        <f t="shared" si="2"/>
        <v>0</v>
      </c>
      <c r="X19" s="40">
        <f t="shared" si="3"/>
        <v>0</v>
      </c>
      <c r="Y19" s="40">
        <f t="shared" si="4"/>
        <v>0</v>
      </c>
    </row>
    <row r="20" spans="3:25" ht="15">
      <c r="C20" s="239" t="s">
        <v>98</v>
      </c>
      <c r="D20" s="114"/>
      <c r="E20" s="95"/>
      <c r="F20" s="163"/>
      <c r="G20" s="179"/>
      <c r="H20" s="245" t="str">
        <f t="shared" si="0"/>
        <v/>
      </c>
      <c r="I20" s="174"/>
      <c r="J20" s="391"/>
      <c r="K20" s="180"/>
      <c r="L20" s="244" t="str">
        <f t="shared" si="5"/>
        <v/>
      </c>
      <c r="M20" s="174"/>
      <c r="N20" s="401"/>
      <c r="O20" s="180"/>
      <c r="P20" s="244" t="str">
        <f t="shared" si="7"/>
        <v/>
      </c>
      <c r="Q20" s="174"/>
      <c r="R20" s="250" t="str">
        <f t="shared" si="6"/>
        <v/>
      </c>
      <c r="S20" s="10"/>
      <c r="T20" s="10"/>
      <c r="U20" s="41" t="b">
        <v>0</v>
      </c>
      <c r="V20" s="134">
        <f t="shared" si="1"/>
        <v>0</v>
      </c>
      <c r="W20" s="40">
        <f t="shared" si="2"/>
        <v>0</v>
      </c>
      <c r="X20" s="40">
        <f t="shared" si="3"/>
        <v>0</v>
      </c>
      <c r="Y20" s="40">
        <f t="shared" si="4"/>
        <v>0</v>
      </c>
    </row>
    <row r="21" spans="3:25" ht="15">
      <c r="C21" s="239" t="s">
        <v>98</v>
      </c>
      <c r="D21" s="114"/>
      <c r="E21" s="95"/>
      <c r="F21" s="163"/>
      <c r="G21" s="179"/>
      <c r="H21" s="245" t="str">
        <f t="shared" si="0"/>
        <v/>
      </c>
      <c r="I21" s="174"/>
      <c r="J21" s="391"/>
      <c r="K21" s="180"/>
      <c r="L21" s="244" t="str">
        <f t="shared" si="5"/>
        <v/>
      </c>
      <c r="M21" s="174"/>
      <c r="N21" s="401"/>
      <c r="O21" s="180"/>
      <c r="P21" s="244" t="str">
        <f t="shared" si="7"/>
        <v/>
      </c>
      <c r="Q21" s="174"/>
      <c r="R21" s="250" t="str">
        <f t="shared" si="6"/>
        <v/>
      </c>
      <c r="S21" s="10"/>
      <c r="T21" s="10"/>
      <c r="U21" s="41" t="b">
        <v>0</v>
      </c>
      <c r="V21" s="134">
        <f t="shared" si="1"/>
        <v>0</v>
      </c>
      <c r="W21" s="40">
        <f t="shared" si="2"/>
        <v>0</v>
      </c>
      <c r="X21" s="40">
        <f t="shared" si="3"/>
        <v>0</v>
      </c>
      <c r="Y21" s="40">
        <f t="shared" si="4"/>
        <v>0</v>
      </c>
    </row>
    <row r="22" spans="3:25" ht="15">
      <c r="C22" s="239" t="s">
        <v>98</v>
      </c>
      <c r="D22" s="114"/>
      <c r="E22" s="95"/>
      <c r="F22" s="163"/>
      <c r="G22" s="179"/>
      <c r="H22" s="245" t="str">
        <f t="shared" si="0"/>
        <v/>
      </c>
      <c r="I22" s="174"/>
      <c r="J22" s="391"/>
      <c r="K22" s="180"/>
      <c r="L22" s="244" t="str">
        <f t="shared" si="5"/>
        <v/>
      </c>
      <c r="M22" s="174"/>
      <c r="N22" s="401"/>
      <c r="O22" s="180"/>
      <c r="P22" s="244" t="str">
        <f t="shared" si="7"/>
        <v/>
      </c>
      <c r="Q22" s="174"/>
      <c r="R22" s="250" t="str">
        <f t="shared" si="6"/>
        <v/>
      </c>
      <c r="S22" s="10"/>
      <c r="T22" s="10"/>
      <c r="U22" s="41" t="b">
        <v>0</v>
      </c>
      <c r="V22" s="134">
        <f t="shared" si="1"/>
        <v>0</v>
      </c>
      <c r="W22" s="40">
        <f t="shared" si="2"/>
        <v>0</v>
      </c>
      <c r="X22" s="40">
        <f t="shared" si="3"/>
        <v>0</v>
      </c>
      <c r="Y22" s="40">
        <f t="shared" si="4"/>
        <v>0</v>
      </c>
    </row>
    <row r="23" spans="3:25" ht="15">
      <c r="C23" s="239" t="s">
        <v>98</v>
      </c>
      <c r="D23" s="114"/>
      <c r="E23" s="95"/>
      <c r="F23" s="163"/>
      <c r="G23" s="179"/>
      <c r="H23" s="245" t="str">
        <f t="shared" si="0"/>
        <v/>
      </c>
      <c r="I23" s="174"/>
      <c r="J23" s="391"/>
      <c r="K23" s="180"/>
      <c r="L23" s="244" t="str">
        <f t="shared" si="5"/>
        <v/>
      </c>
      <c r="M23" s="174"/>
      <c r="N23" s="401"/>
      <c r="O23" s="180"/>
      <c r="P23" s="244" t="str">
        <f t="shared" si="7"/>
        <v/>
      </c>
      <c r="Q23" s="174"/>
      <c r="R23" s="250" t="str">
        <f t="shared" si="6"/>
        <v/>
      </c>
      <c r="S23" s="10"/>
      <c r="T23" s="10"/>
      <c r="U23" s="41" t="b">
        <v>0</v>
      </c>
      <c r="V23" s="134">
        <f t="shared" si="1"/>
        <v>0</v>
      </c>
      <c r="W23" s="40">
        <f t="shared" si="2"/>
        <v>0</v>
      </c>
      <c r="X23" s="40">
        <f t="shared" si="3"/>
        <v>0</v>
      </c>
      <c r="Y23" s="40">
        <f t="shared" si="4"/>
        <v>0</v>
      </c>
    </row>
    <row r="24" spans="3:25" ht="15">
      <c r="C24" s="239" t="s">
        <v>98</v>
      </c>
      <c r="D24" s="114"/>
      <c r="E24" s="95"/>
      <c r="F24" s="163"/>
      <c r="G24" s="179"/>
      <c r="H24" s="245" t="str">
        <f t="shared" si="0"/>
        <v/>
      </c>
      <c r="I24" s="174"/>
      <c r="J24" s="391"/>
      <c r="K24" s="180"/>
      <c r="L24" s="244" t="str">
        <f t="shared" si="5"/>
        <v/>
      </c>
      <c r="M24" s="174"/>
      <c r="N24" s="401"/>
      <c r="O24" s="180"/>
      <c r="P24" s="244" t="str">
        <f t="shared" si="7"/>
        <v/>
      </c>
      <c r="Q24" s="174"/>
      <c r="R24" s="250" t="str">
        <f t="shared" si="6"/>
        <v/>
      </c>
      <c r="S24" s="10"/>
      <c r="T24" s="10"/>
      <c r="U24" s="41" t="b">
        <v>0</v>
      </c>
      <c r="V24" s="134">
        <f t="shared" si="1"/>
        <v>0</v>
      </c>
      <c r="W24" s="40">
        <f t="shared" si="2"/>
        <v>0</v>
      </c>
      <c r="X24" s="40">
        <f t="shared" si="3"/>
        <v>0</v>
      </c>
      <c r="Y24" s="40">
        <f t="shared" si="4"/>
        <v>0</v>
      </c>
    </row>
    <row r="25" spans="3:25" ht="15">
      <c r="C25" s="239" t="s">
        <v>98</v>
      </c>
      <c r="D25" s="114"/>
      <c r="E25" s="95"/>
      <c r="F25" s="163"/>
      <c r="G25" s="179"/>
      <c r="H25" s="245" t="str">
        <f t="shared" si="0"/>
        <v/>
      </c>
      <c r="I25" s="174"/>
      <c r="J25" s="391"/>
      <c r="K25" s="180"/>
      <c r="L25" s="244" t="str">
        <f t="shared" si="5"/>
        <v/>
      </c>
      <c r="M25" s="174"/>
      <c r="N25" s="401"/>
      <c r="O25" s="180"/>
      <c r="P25" s="244" t="str">
        <f t="shared" si="7"/>
        <v/>
      </c>
      <c r="Q25" s="174"/>
      <c r="R25" s="250" t="str">
        <f t="shared" si="6"/>
        <v/>
      </c>
      <c r="S25" s="10"/>
      <c r="T25" s="10"/>
      <c r="U25" s="41" t="b">
        <v>0</v>
      </c>
      <c r="V25" s="134">
        <f t="shared" si="1"/>
        <v>0</v>
      </c>
      <c r="W25" s="40">
        <f t="shared" si="2"/>
        <v>0</v>
      </c>
      <c r="X25" s="40">
        <f t="shared" si="3"/>
        <v>0</v>
      </c>
      <c r="Y25" s="40">
        <f t="shared" si="4"/>
        <v>0</v>
      </c>
    </row>
    <row r="26" spans="3:25" ht="15">
      <c r="C26" s="239" t="s">
        <v>98</v>
      </c>
      <c r="D26" s="114"/>
      <c r="E26" s="95"/>
      <c r="F26" s="163"/>
      <c r="G26" s="179"/>
      <c r="H26" s="245" t="str">
        <f t="shared" si="0"/>
        <v/>
      </c>
      <c r="I26" s="174"/>
      <c r="J26" s="391"/>
      <c r="K26" s="180"/>
      <c r="L26" s="244" t="str">
        <f t="shared" si="5"/>
        <v/>
      </c>
      <c r="M26" s="174"/>
      <c r="N26" s="401"/>
      <c r="O26" s="180"/>
      <c r="P26" s="244" t="str">
        <f t="shared" si="7"/>
        <v/>
      </c>
      <c r="Q26" s="174"/>
      <c r="R26" s="250" t="str">
        <f t="shared" si="6"/>
        <v/>
      </c>
      <c r="S26" s="10"/>
      <c r="T26" s="10"/>
      <c r="U26" s="41" t="b">
        <v>0</v>
      </c>
      <c r="V26" s="134">
        <f t="shared" si="1"/>
        <v>0</v>
      </c>
      <c r="W26" s="40">
        <f t="shared" si="2"/>
        <v>0</v>
      </c>
      <c r="X26" s="40">
        <f t="shared" si="3"/>
        <v>0</v>
      </c>
      <c r="Y26" s="40">
        <f t="shared" si="4"/>
        <v>0</v>
      </c>
    </row>
    <row r="27" spans="3:25" ht="15">
      <c r="C27" s="240" t="s">
        <v>98</v>
      </c>
      <c r="D27" s="62"/>
      <c r="E27" s="84"/>
      <c r="F27" s="164"/>
      <c r="G27" s="132"/>
      <c r="H27" s="246" t="str">
        <f t="shared" si="0"/>
        <v/>
      </c>
      <c r="I27" s="175"/>
      <c r="J27" s="392"/>
      <c r="K27" s="133"/>
      <c r="L27" s="246" t="str">
        <f t="shared" si="5"/>
        <v/>
      </c>
      <c r="M27" s="175"/>
      <c r="N27" s="402"/>
      <c r="O27" s="133"/>
      <c r="P27" s="246" t="str">
        <f>IF(U27=TRUE,N27*O27*Y27,"")</f>
        <v/>
      </c>
      <c r="Q27" s="175"/>
      <c r="R27" s="251" t="str">
        <f t="shared" si="6"/>
        <v/>
      </c>
      <c r="S27" s="10"/>
      <c r="T27" s="10"/>
      <c r="U27" s="41" t="b">
        <v>0</v>
      </c>
      <c r="V27" s="134">
        <f t="shared" si="1"/>
        <v>0</v>
      </c>
      <c r="W27" s="40">
        <f t="shared" si="2"/>
        <v>0</v>
      </c>
      <c r="X27" s="40">
        <f t="shared" si="3"/>
        <v>0</v>
      </c>
      <c r="Y27" s="40">
        <f t="shared" si="4"/>
        <v>0</v>
      </c>
    </row>
    <row r="28" spans="3:25" ht="15">
      <c r="U28" s="14"/>
      <c r="W28" s="9"/>
    </row>
    <row r="29" spans="3:25" ht="15">
      <c r="C29" s="21" t="s">
        <v>11</v>
      </c>
      <c r="D29" s="22"/>
      <c r="E29" s="22"/>
      <c r="F29" s="22"/>
      <c r="G29" s="22"/>
      <c r="H29" s="247"/>
      <c r="I29" s="22"/>
      <c r="J29" s="22"/>
      <c r="K29" s="22"/>
      <c r="L29" s="247"/>
      <c r="M29" s="22"/>
      <c r="N29" s="22"/>
      <c r="O29" s="22"/>
      <c r="P29" s="247"/>
      <c r="Q29" s="22"/>
      <c r="R29" s="252">
        <f>SUM(R4:R27)</f>
        <v>0</v>
      </c>
      <c r="S29" s="5"/>
      <c r="T29" s="5"/>
      <c r="U29" s="14"/>
      <c r="W29" s="9"/>
    </row>
    <row r="30" spans="3:25" ht="15">
      <c r="W30" s="9"/>
    </row>
    <row r="31" spans="3:25" ht="15"/>
    <row r="32" spans="3:25" ht="15"/>
    <row r="33" ht="15" hidden="1"/>
    <row r="34" ht="15" hidden="1"/>
    <row r="35" ht="15" hidden="1"/>
    <row r="36" ht="15" hidden="1"/>
    <row r="37" ht="15" hidden="1"/>
    <row r="38" ht="15" hidden="1"/>
    <row r="39" ht="15" hidden="1"/>
    <row r="40" ht="15" hidden="1"/>
    <row r="41" ht="15" hidden="1"/>
    <row r="42" ht="15" hidden="1"/>
    <row r="43" ht="15" hidden="1"/>
    <row r="44" ht="15" hidden="1"/>
    <row r="45" ht="15" hidden="1"/>
    <row r="46" ht="15" hidden="1"/>
    <row r="47" ht="15" hidden="1"/>
  </sheetData>
  <sheetProtection password="ED2C" sheet="1" objects="1" scenarios="1"/>
  <mergeCells count="3">
    <mergeCell ref="I2:I3"/>
    <mergeCell ref="M2:M3"/>
    <mergeCell ref="Q2:Q3"/>
  </mergeCells>
  <conditionalFormatting sqref="D4:E27">
    <cfRule type="expression" dxfId="77" priority="106">
      <formula>U4=FALSE</formula>
    </cfRule>
  </conditionalFormatting>
  <conditionalFormatting sqref="J4:J27">
    <cfRule type="expression" dxfId="76" priority="105">
      <formula>V4=FALSE</formula>
    </cfRule>
  </conditionalFormatting>
  <conditionalFormatting sqref="C4:C27">
    <cfRule type="expression" dxfId="75" priority="102">
      <formula>U4=FALSE</formula>
    </cfRule>
  </conditionalFormatting>
  <conditionalFormatting sqref="F4:H27 R4:R27 J4:L27">
    <cfRule type="expression" dxfId="74" priority="101">
      <formula>$U4=FALSE</formula>
    </cfRule>
  </conditionalFormatting>
  <conditionalFormatting sqref="E4:G27 J4:K27">
    <cfRule type="expression" dxfId="73" priority="100">
      <formula>$U4=FALSE</formula>
    </cfRule>
  </conditionalFormatting>
  <conditionalFormatting sqref="J4:L27">
    <cfRule type="expression" dxfId="72" priority="99">
      <formula>$X$3=FALSE</formula>
    </cfRule>
  </conditionalFormatting>
  <conditionalFormatting sqref="J4:K27">
    <cfRule type="expression" dxfId="71" priority="97">
      <formula>$X$3=FALSE</formula>
    </cfRule>
  </conditionalFormatting>
  <conditionalFormatting sqref="F4:F8">
    <cfRule type="expression" dxfId="70" priority="66">
      <formula>$U4=FALSE</formula>
    </cfRule>
  </conditionalFormatting>
  <conditionalFormatting sqref="E4:E8">
    <cfRule type="expression" dxfId="69" priority="65">
      <formula>$U4=FALSE</formula>
    </cfRule>
  </conditionalFormatting>
  <conditionalFormatting sqref="E4:H27">
    <cfRule type="expression" dxfId="68" priority="137">
      <formula>$W$3=FALSE</formula>
    </cfRule>
  </conditionalFormatting>
  <conditionalFormatting sqref="E4:G27">
    <cfRule type="expression" dxfId="67" priority="178">
      <formula>$W$3=FALSE</formula>
    </cfRule>
  </conditionalFormatting>
  <conditionalFormatting sqref="P4:P27">
    <cfRule type="expression" dxfId="66" priority="55">
      <formula>$U4=FALSE</formula>
    </cfRule>
  </conditionalFormatting>
  <conditionalFormatting sqref="P4:P27">
    <cfRule type="expression" dxfId="65" priority="54">
      <formula>$X$3=FALSE</formula>
    </cfRule>
  </conditionalFormatting>
  <conditionalFormatting sqref="N4:O4">
    <cfRule type="expression" dxfId="64" priority="25">
      <formula>$U$4=FALSE</formula>
    </cfRule>
  </conditionalFormatting>
  <conditionalFormatting sqref="N5:O5">
    <cfRule type="expression" dxfId="63" priority="24">
      <formula>$U$5=FALSE</formula>
    </cfRule>
  </conditionalFormatting>
  <conditionalFormatting sqref="N6:O6">
    <cfRule type="expression" dxfId="62" priority="23">
      <formula>$U$6=FALSE</formula>
    </cfRule>
  </conditionalFormatting>
  <conditionalFormatting sqref="N7:O7">
    <cfRule type="expression" dxfId="61" priority="22">
      <formula>$U$7=FALSE</formula>
    </cfRule>
  </conditionalFormatting>
  <conditionalFormatting sqref="N8:O8">
    <cfRule type="expression" dxfId="60" priority="21">
      <formula>$U$8=FALSE</formula>
    </cfRule>
  </conditionalFormatting>
  <conditionalFormatting sqref="N9:O9">
    <cfRule type="expression" dxfId="59" priority="20">
      <formula>$U$9=FALSE</formula>
    </cfRule>
  </conditionalFormatting>
  <conditionalFormatting sqref="N10:O10">
    <cfRule type="expression" dxfId="58" priority="19">
      <formula>$U$10=FALSE</formula>
    </cfRule>
  </conditionalFormatting>
  <conditionalFormatting sqref="N11:O11">
    <cfRule type="expression" dxfId="57" priority="18">
      <formula>$U$11=FALSE</formula>
    </cfRule>
  </conditionalFormatting>
  <conditionalFormatting sqref="N12:O12">
    <cfRule type="expression" dxfId="56" priority="17">
      <formula>$U$12=FALSE</formula>
    </cfRule>
  </conditionalFormatting>
  <conditionalFormatting sqref="N13:O13">
    <cfRule type="expression" dxfId="55" priority="16">
      <formula>$U$13=FALSE</formula>
    </cfRule>
  </conditionalFormatting>
  <conditionalFormatting sqref="N14:O14">
    <cfRule type="expression" dxfId="54" priority="15">
      <formula>$U$14=FALSE</formula>
    </cfRule>
  </conditionalFormatting>
  <conditionalFormatting sqref="N15:O15">
    <cfRule type="expression" dxfId="53" priority="14">
      <formula>$U$15=FALSE</formula>
    </cfRule>
  </conditionalFormatting>
  <conditionalFormatting sqref="N16:O16">
    <cfRule type="expression" dxfId="52" priority="13">
      <formula>$U$16=FALSE</formula>
    </cfRule>
  </conditionalFormatting>
  <conditionalFormatting sqref="N17:O17">
    <cfRule type="expression" dxfId="51" priority="12">
      <formula>$U$17=FALSE</formula>
    </cfRule>
  </conditionalFormatting>
  <conditionalFormatting sqref="N18:O18">
    <cfRule type="expression" dxfId="50" priority="11">
      <formula>$U$18=FALSE</formula>
    </cfRule>
  </conditionalFormatting>
  <conditionalFormatting sqref="N19:O19">
    <cfRule type="expression" dxfId="49" priority="10">
      <formula>$U$19=FALSE</formula>
    </cfRule>
  </conditionalFormatting>
  <conditionalFormatting sqref="N20:O20">
    <cfRule type="expression" dxfId="48" priority="9">
      <formula>$U$20=FALSE</formula>
    </cfRule>
  </conditionalFormatting>
  <conditionalFormatting sqref="N21:O21">
    <cfRule type="expression" dxfId="47" priority="8">
      <formula>$U$21=FALSE</formula>
    </cfRule>
  </conditionalFormatting>
  <conditionalFormatting sqref="N22:O22">
    <cfRule type="expression" dxfId="46" priority="7">
      <formula>$U$22=FALSE</formula>
    </cfRule>
  </conditionalFormatting>
  <conditionalFormatting sqref="N23:O23">
    <cfRule type="expression" dxfId="45" priority="6">
      <formula>$U$23=FALSE</formula>
    </cfRule>
  </conditionalFormatting>
  <conditionalFormatting sqref="N24:O24">
    <cfRule type="expression" dxfId="44" priority="5">
      <formula>$U$24=FALSE</formula>
    </cfRule>
  </conditionalFormatting>
  <conditionalFormatting sqref="N25:O25">
    <cfRule type="expression" dxfId="43" priority="4">
      <formula>$U$25=FALSE</formula>
    </cfRule>
  </conditionalFormatting>
  <conditionalFormatting sqref="N26:O26">
    <cfRule type="expression" dxfId="42" priority="3">
      <formula>$U$26=FALSE</formula>
    </cfRule>
  </conditionalFormatting>
  <conditionalFormatting sqref="N27:O27">
    <cfRule type="expression" dxfId="41" priority="2">
      <formula>$U$27=FALSE</formula>
    </cfRule>
  </conditionalFormatting>
  <conditionalFormatting sqref="N4:O27">
    <cfRule type="expression" dxfId="40" priority="1">
      <formula>$Y$3=FALSE</formula>
    </cfRule>
  </conditionalFormatting>
  <dataValidations count="3">
    <dataValidation type="decimal" operator="greaterThanOrEqual" allowBlank="1" showInputMessage="1" showErrorMessage="1" sqref="K4:K27 G4:G27 O4:O27">
      <formula1>0</formula1>
    </dataValidation>
    <dataValidation type="whole" operator="greaterThanOrEqual" allowBlank="1" showInputMessage="1" showErrorMessage="1" sqref="E4:E27">
      <formula1>0</formula1>
    </dataValidation>
    <dataValidation type="decimal" allowBlank="1" showInputMessage="1" showErrorMessage="1" sqref="F4:F27">
      <formula1>0</formula1>
      <formula2>365</formula2>
    </dataValidation>
  </dataValidations>
  <pageMargins left="0.2" right="0.2" top="0.75" bottom="0.75" header="0.3" footer="0.3"/>
  <pageSetup orientation="landscape" r:id="rId1"/>
  <headerFooter>
    <oddHeader>&amp;LTrue Cost of Winter Maintenance Estimation Tool
&amp;"-,Italic"Preliminary Draft&amp;R&amp;D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32">
    <tabColor theme="5" tint="-0.499984740745262"/>
  </sheetPr>
  <dimension ref="A1:AD49"/>
  <sheetViews>
    <sheetView showGridLines="0" zoomScaleNormal="100" workbookViewId="0"/>
  </sheetViews>
  <sheetFormatPr defaultColWidth="0" defaultRowHeight="15" customHeight="1" zeroHeight="1"/>
  <cols>
    <col min="1" max="2" width="2.140625" style="64" customWidth="1"/>
    <col min="3" max="3" width="42.7109375" style="64" customWidth="1"/>
    <col min="4" max="4" width="8.5703125" style="64" customWidth="1"/>
    <col min="5" max="9" width="9.140625" style="64" customWidth="1"/>
    <col min="10" max="10" width="10.5703125" style="64" customWidth="1"/>
    <col min="11" max="11" width="12.5703125" style="64" customWidth="1"/>
    <col min="12" max="12" width="8.28515625" style="64" customWidth="1"/>
    <col min="13" max="13" width="2.140625" style="64" customWidth="1"/>
    <col min="14" max="17" width="9.140625" style="64" hidden="1" customWidth="1"/>
    <col min="18" max="18" width="28.7109375" style="64" hidden="1" customWidth="1"/>
    <col min="19" max="16384" width="9.140625" style="64" hidden="1"/>
  </cols>
  <sheetData>
    <row r="1" spans="3:30" ht="15" customHeight="1"/>
    <row r="2" spans="3:30" ht="45">
      <c r="C2" s="285" t="s">
        <v>574</v>
      </c>
      <c r="D2" s="29" t="s">
        <v>26</v>
      </c>
      <c r="E2" s="29" t="s">
        <v>99</v>
      </c>
      <c r="F2" s="29" t="s">
        <v>100</v>
      </c>
      <c r="G2" s="29" t="s">
        <v>590</v>
      </c>
      <c r="H2" s="29" t="s">
        <v>24</v>
      </c>
      <c r="I2" s="29" t="s">
        <v>21</v>
      </c>
      <c r="J2" s="29" t="s">
        <v>19</v>
      </c>
      <c r="K2" s="30" t="s">
        <v>27</v>
      </c>
    </row>
    <row r="3" spans="3:30" ht="15" customHeight="1">
      <c r="C3" s="101"/>
      <c r="D3" s="115"/>
      <c r="E3" s="102"/>
      <c r="F3" s="102"/>
      <c r="G3" s="102"/>
      <c r="H3" s="102"/>
      <c r="I3" s="102"/>
      <c r="J3" s="102"/>
      <c r="K3" s="103"/>
      <c r="O3" s="181" t="s">
        <v>81</v>
      </c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35"/>
      <c r="AB3" s="135"/>
      <c r="AC3" s="135"/>
      <c r="AD3" s="135"/>
    </row>
    <row r="4" spans="3:30">
      <c r="C4" s="157" t="s">
        <v>17</v>
      </c>
      <c r="D4" s="100"/>
      <c r="E4" s="100"/>
      <c r="F4" s="38"/>
      <c r="G4" s="38"/>
      <c r="H4" s="38"/>
      <c r="I4" s="38"/>
      <c r="J4" s="38"/>
      <c r="K4" s="39"/>
      <c r="O4" s="183" t="s">
        <v>92</v>
      </c>
      <c r="P4" s="40" t="b">
        <v>0</v>
      </c>
      <c r="Q4" s="40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</row>
    <row r="5" spans="3:30">
      <c r="C5" s="219" t="s">
        <v>110</v>
      </c>
      <c r="D5" s="66"/>
      <c r="E5" s="138"/>
      <c r="F5" s="139"/>
      <c r="G5" s="43"/>
      <c r="H5" s="165"/>
      <c r="I5" s="44"/>
      <c r="J5" s="45" t="str">
        <f>IF(Q5=TRUE,G5*H5*I5*P5,"")</f>
        <v/>
      </c>
      <c r="K5" s="46" t="str">
        <f>IF(Q5=TRUE,IF(P4=TRUE,Z6*J5,F5*J5),"")</f>
        <v/>
      </c>
      <c r="O5" s="183"/>
      <c r="P5" s="135">
        <f>IF(Q5=TRUE,1,0)</f>
        <v>0</v>
      </c>
      <c r="Q5" s="135" t="b">
        <v>0</v>
      </c>
      <c r="R5" s="135" t="s">
        <v>80</v>
      </c>
      <c r="S5" s="184" t="s">
        <v>82</v>
      </c>
      <c r="T5" s="184" t="s">
        <v>83</v>
      </c>
      <c r="U5" s="184" t="s">
        <v>84</v>
      </c>
      <c r="V5" s="184" t="s">
        <v>85</v>
      </c>
      <c r="W5" s="184" t="s">
        <v>86</v>
      </c>
      <c r="X5" s="184" t="s">
        <v>87</v>
      </c>
      <c r="Y5" s="135"/>
      <c r="Z5" s="135"/>
      <c r="AA5" s="135"/>
      <c r="AB5" s="135"/>
      <c r="AC5" s="135"/>
      <c r="AD5" s="135"/>
    </row>
    <row r="6" spans="3:30">
      <c r="C6" s="156" t="s">
        <v>111</v>
      </c>
      <c r="D6" s="67"/>
      <c r="E6" s="140"/>
      <c r="F6" s="130"/>
      <c r="G6" s="48"/>
      <c r="H6" s="166"/>
      <c r="I6" s="49"/>
      <c r="J6" s="50" t="str">
        <f>IF(Q7=TRUE,G6*H6*I6*P7,"")</f>
        <v/>
      </c>
      <c r="K6" s="51" t="str">
        <f>IF(Q7=TRUE,IF(P4=TRUE,Z8*J6,F6*J6),"")</f>
        <v/>
      </c>
      <c r="O6" s="183"/>
      <c r="P6" s="135"/>
      <c r="Q6" s="135"/>
      <c r="R6" s="135"/>
      <c r="S6" s="137">
        <v>42.5</v>
      </c>
      <c r="T6" s="137">
        <f>S6+5</f>
        <v>47.5</v>
      </c>
      <c r="U6" s="137">
        <f>T6+5</f>
        <v>52.5</v>
      </c>
      <c r="V6" s="137">
        <f>U6+5</f>
        <v>57.5</v>
      </c>
      <c r="W6" s="137">
        <f>V6+5</f>
        <v>62.5</v>
      </c>
      <c r="X6" s="137">
        <f>W6+5</f>
        <v>67.5</v>
      </c>
      <c r="Y6" s="135"/>
      <c r="Z6" s="137">
        <f>SUMIFS(S6:X6,S5:X5,E5)</f>
        <v>0</v>
      </c>
      <c r="AA6" s="135"/>
      <c r="AB6" s="135"/>
      <c r="AC6" s="135"/>
      <c r="AD6" s="135"/>
    </row>
    <row r="7" spans="3:30">
      <c r="C7" s="156" t="s">
        <v>112</v>
      </c>
      <c r="D7" s="67"/>
      <c r="E7" s="140"/>
      <c r="F7" s="130"/>
      <c r="G7" s="48"/>
      <c r="H7" s="166"/>
      <c r="I7" s="49"/>
      <c r="J7" s="50" t="str">
        <f>IF(Q9=TRUE,G7*H7*I7*P9,"")</f>
        <v/>
      </c>
      <c r="K7" s="51" t="str">
        <f>IF(Q9=TRUE,IF(P4=TRUE,Z10*J7,F7*J7),"")</f>
        <v/>
      </c>
      <c r="O7" s="183"/>
      <c r="P7" s="135">
        <f>IF(Q7=TRUE,1,0)</f>
        <v>0</v>
      </c>
      <c r="Q7" s="135" t="b">
        <v>0</v>
      </c>
      <c r="R7" s="135" t="s">
        <v>79</v>
      </c>
      <c r="S7" s="184" t="s">
        <v>88</v>
      </c>
      <c r="T7" s="184" t="s">
        <v>82</v>
      </c>
      <c r="U7" s="184" t="s">
        <v>83</v>
      </c>
      <c r="V7" s="184" t="s">
        <v>84</v>
      </c>
      <c r="W7" s="184" t="s">
        <v>85</v>
      </c>
      <c r="X7" s="184" t="s">
        <v>86</v>
      </c>
      <c r="Y7" s="184"/>
      <c r="Z7" s="135"/>
      <c r="AA7" s="135"/>
      <c r="AB7" s="135"/>
      <c r="AC7" s="135"/>
      <c r="AD7" s="135"/>
    </row>
    <row r="8" spans="3:30">
      <c r="C8" s="156" t="s">
        <v>113</v>
      </c>
      <c r="D8" s="67"/>
      <c r="E8" s="140"/>
      <c r="F8" s="130"/>
      <c r="G8" s="48"/>
      <c r="H8" s="166"/>
      <c r="I8" s="49"/>
      <c r="J8" s="50" t="str">
        <f>IF(Q11=TRUE,G8*H8*I8*P11,"")</f>
        <v/>
      </c>
      <c r="K8" s="51" t="str">
        <f>IF(Q11=TRUE,IF(P4=TRUE,Z12*J8,F8*J8),"")</f>
        <v/>
      </c>
      <c r="O8" s="183"/>
      <c r="P8" s="135"/>
      <c r="Q8" s="135"/>
      <c r="R8" s="135"/>
      <c r="S8" s="137">
        <v>37.5</v>
      </c>
      <c r="T8" s="137">
        <f>S8+5</f>
        <v>42.5</v>
      </c>
      <c r="U8" s="137">
        <f>T8+5</f>
        <v>47.5</v>
      </c>
      <c r="V8" s="137">
        <f>U8+5</f>
        <v>52.5</v>
      </c>
      <c r="W8" s="137">
        <f>V8+5</f>
        <v>57.5</v>
      </c>
      <c r="X8" s="137">
        <f>W8+5</f>
        <v>62.5</v>
      </c>
      <c r="Y8" s="135"/>
      <c r="Z8" s="137">
        <f>SUMIFS(S8:X8,S7:X7,E6)</f>
        <v>0</v>
      </c>
      <c r="AA8" s="135"/>
      <c r="AB8" s="135"/>
      <c r="AC8" s="135"/>
      <c r="AD8" s="135"/>
    </row>
    <row r="9" spans="3:30">
      <c r="C9" s="156" t="s">
        <v>114</v>
      </c>
      <c r="D9" s="67"/>
      <c r="E9" s="140"/>
      <c r="F9" s="130"/>
      <c r="G9" s="48"/>
      <c r="H9" s="166"/>
      <c r="I9" s="49"/>
      <c r="J9" s="50" t="str">
        <f>IF(Q13=TRUE,G9*H9*I9*P13,"")</f>
        <v/>
      </c>
      <c r="K9" s="51" t="str">
        <f>IF(Q13=TRUE,IF(P4=TRUE,Z14*J9,F9*J9),"")</f>
        <v/>
      </c>
      <c r="O9" s="183"/>
      <c r="P9" s="135">
        <f>IF(Q9=TRUE,1,0)</f>
        <v>0</v>
      </c>
      <c r="Q9" s="135" t="b">
        <v>0</v>
      </c>
      <c r="R9" s="135" t="s">
        <v>75</v>
      </c>
      <c r="S9" s="184" t="s">
        <v>89</v>
      </c>
      <c r="T9" s="184" t="s">
        <v>88</v>
      </c>
      <c r="U9" s="184" t="s">
        <v>82</v>
      </c>
      <c r="V9" s="184" t="s">
        <v>83</v>
      </c>
      <c r="W9" s="184" t="s">
        <v>84</v>
      </c>
      <c r="X9" s="184" t="s">
        <v>85</v>
      </c>
      <c r="Y9" s="184"/>
      <c r="Z9" s="135"/>
      <c r="AA9" s="135"/>
      <c r="AB9" s="135"/>
      <c r="AC9" s="135"/>
      <c r="AD9" s="135"/>
    </row>
    <row r="10" spans="3:30">
      <c r="C10" s="156" t="s">
        <v>115</v>
      </c>
      <c r="D10" s="67"/>
      <c r="E10" s="140"/>
      <c r="F10" s="130"/>
      <c r="G10" s="48"/>
      <c r="H10" s="166"/>
      <c r="I10" s="49"/>
      <c r="J10" s="50" t="str">
        <f>IF(Q15=TRUE,G10*H10*I10*P15,"")</f>
        <v/>
      </c>
      <c r="K10" s="51" t="str">
        <f>IF(Q15=TRUE,IF(P4=TRUE,Z16*J10,F10*J10),"")</f>
        <v/>
      </c>
      <c r="O10" s="183"/>
      <c r="P10" s="135"/>
      <c r="Q10" s="135"/>
      <c r="R10" s="135"/>
      <c r="S10" s="137">
        <v>32.5</v>
      </c>
      <c r="T10" s="137">
        <f>S10+5</f>
        <v>37.5</v>
      </c>
      <c r="U10" s="137">
        <f>T10+5</f>
        <v>42.5</v>
      </c>
      <c r="V10" s="137">
        <f>U10+5</f>
        <v>47.5</v>
      </c>
      <c r="W10" s="137">
        <f>V10+5</f>
        <v>52.5</v>
      </c>
      <c r="X10" s="137">
        <f>W10+5</f>
        <v>57.5</v>
      </c>
      <c r="Y10" s="135"/>
      <c r="Z10" s="137">
        <f>SUMIFS(S10:X10,S9:X9,E7)</f>
        <v>0</v>
      </c>
      <c r="AA10" s="135"/>
      <c r="AB10" s="135"/>
      <c r="AC10" s="135"/>
      <c r="AD10" s="135"/>
    </row>
    <row r="11" spans="3:30">
      <c r="C11" s="156" t="s">
        <v>98</v>
      </c>
      <c r="D11" s="67"/>
      <c r="E11" s="141"/>
      <c r="F11" s="130"/>
      <c r="G11" s="48"/>
      <c r="H11" s="166"/>
      <c r="I11" s="49"/>
      <c r="J11" s="50" t="str">
        <f>IF(Q17=TRUE,G11*H11*I11*P17,"")</f>
        <v/>
      </c>
      <c r="K11" s="51" t="str">
        <f>IF(Q17=TRUE,F11*J11,"")</f>
        <v/>
      </c>
      <c r="O11" s="183"/>
      <c r="P11" s="135">
        <f>IF(Q11=TRUE,1,0)</f>
        <v>0</v>
      </c>
      <c r="Q11" s="135" t="b">
        <v>0</v>
      </c>
      <c r="R11" s="135" t="s">
        <v>76</v>
      </c>
      <c r="S11" s="184" t="s">
        <v>90</v>
      </c>
      <c r="T11" s="184" t="s">
        <v>89</v>
      </c>
      <c r="U11" s="184" t="s">
        <v>88</v>
      </c>
      <c r="V11" s="184" t="s">
        <v>82</v>
      </c>
      <c r="W11" s="184" t="s">
        <v>83</v>
      </c>
      <c r="X11" s="184" t="s">
        <v>84</v>
      </c>
      <c r="Y11" s="184"/>
      <c r="Z11" s="135"/>
      <c r="AA11" s="135"/>
      <c r="AB11" s="135"/>
      <c r="AC11" s="135"/>
      <c r="AD11" s="135"/>
    </row>
    <row r="12" spans="3:30">
      <c r="C12" s="156" t="s">
        <v>98</v>
      </c>
      <c r="D12" s="67"/>
      <c r="E12" s="141"/>
      <c r="F12" s="130"/>
      <c r="G12" s="48"/>
      <c r="H12" s="166"/>
      <c r="I12" s="49"/>
      <c r="J12" s="50" t="str">
        <f>IF(Q18=TRUE,G12*H12*I12*P18,"")</f>
        <v/>
      </c>
      <c r="K12" s="51" t="str">
        <f>IF(Q18=TRUE,F12*J12,"")</f>
        <v/>
      </c>
      <c r="O12" s="183"/>
      <c r="P12" s="135"/>
      <c r="Q12" s="135"/>
      <c r="R12" s="135"/>
      <c r="S12" s="185">
        <v>27.5</v>
      </c>
      <c r="T12" s="185">
        <f>S12+5</f>
        <v>32.5</v>
      </c>
      <c r="U12" s="185">
        <f>T12+5</f>
        <v>37.5</v>
      </c>
      <c r="V12" s="185">
        <f>U12+5</f>
        <v>42.5</v>
      </c>
      <c r="W12" s="185">
        <f>V12+5</f>
        <v>47.5</v>
      </c>
      <c r="X12" s="185">
        <f>W12+5</f>
        <v>52.5</v>
      </c>
      <c r="Y12" s="135"/>
      <c r="Z12" s="137">
        <f>SUMIFS(S12:X12,S11:X11,E8)</f>
        <v>0</v>
      </c>
      <c r="AA12" s="135"/>
      <c r="AB12" s="135"/>
      <c r="AC12" s="135"/>
      <c r="AD12" s="135"/>
    </row>
    <row r="13" spans="3:30">
      <c r="C13" s="156" t="s">
        <v>98</v>
      </c>
      <c r="D13" s="67"/>
      <c r="E13" s="141"/>
      <c r="F13" s="130"/>
      <c r="G13" s="48"/>
      <c r="H13" s="166"/>
      <c r="I13" s="49"/>
      <c r="J13" s="50" t="str">
        <f>IF(Q19=TRUE,G13*H13*I13*P19,"")</f>
        <v/>
      </c>
      <c r="K13" s="51" t="str">
        <f>IF(Q19=TRUE,F13*J13,"")</f>
        <v/>
      </c>
      <c r="O13" s="183"/>
      <c r="P13" s="135">
        <f>IF(Q13=TRUE,1,0)</f>
        <v>0</v>
      </c>
      <c r="Q13" s="135" t="b">
        <v>0</v>
      </c>
      <c r="R13" s="135" t="s">
        <v>77</v>
      </c>
      <c r="S13" s="184" t="s">
        <v>91</v>
      </c>
      <c r="T13" s="184" t="s">
        <v>90</v>
      </c>
      <c r="U13" s="184" t="s">
        <v>89</v>
      </c>
      <c r="V13" s="184" t="s">
        <v>88</v>
      </c>
      <c r="W13" s="184" t="s">
        <v>82</v>
      </c>
      <c r="X13" s="184" t="s">
        <v>83</v>
      </c>
      <c r="Y13" s="184"/>
      <c r="Z13" s="135"/>
      <c r="AA13" s="135"/>
      <c r="AB13" s="135"/>
      <c r="AC13" s="135"/>
      <c r="AD13" s="135"/>
    </row>
    <row r="14" spans="3:30">
      <c r="C14" s="16" t="s">
        <v>18</v>
      </c>
      <c r="D14" s="25"/>
      <c r="E14" s="25"/>
      <c r="F14" s="25"/>
      <c r="G14" s="26"/>
      <c r="H14" s="27"/>
      <c r="I14" s="27"/>
      <c r="J14" s="159">
        <f>SUM(J5:J13)</f>
        <v>0</v>
      </c>
      <c r="K14" s="28">
        <f>SUM(K5:K13)</f>
        <v>0</v>
      </c>
      <c r="O14" s="183"/>
      <c r="P14" s="135"/>
      <c r="Q14" s="135"/>
      <c r="R14" s="135"/>
      <c r="S14" s="137">
        <v>22.5</v>
      </c>
      <c r="T14" s="137">
        <f>S14+5</f>
        <v>27.5</v>
      </c>
      <c r="U14" s="137">
        <f t="shared" ref="U14:X16" si="0">T14+5</f>
        <v>32.5</v>
      </c>
      <c r="V14" s="137">
        <f t="shared" si="0"/>
        <v>37.5</v>
      </c>
      <c r="W14" s="137">
        <f t="shared" si="0"/>
        <v>42.5</v>
      </c>
      <c r="X14" s="137">
        <f t="shared" si="0"/>
        <v>47.5</v>
      </c>
      <c r="Y14" s="135"/>
      <c r="Z14" s="137">
        <f>SUMIFS(S14:X14,S13:X13,E9)</f>
        <v>0</v>
      </c>
      <c r="AA14" s="135"/>
      <c r="AB14" s="135"/>
      <c r="AC14" s="135"/>
      <c r="AD14" s="135"/>
    </row>
    <row r="15" spans="3:30">
      <c r="C15" s="14"/>
      <c r="D15" s="9"/>
      <c r="E15" s="9"/>
      <c r="F15" s="9"/>
      <c r="G15" s="31"/>
      <c r="H15" s="32"/>
      <c r="I15" s="32"/>
      <c r="J15" s="24"/>
      <c r="K15" s="15"/>
      <c r="O15" s="183"/>
      <c r="P15" s="135">
        <f>IF(Q15=TRUE,1,0)</f>
        <v>0</v>
      </c>
      <c r="Q15" s="135" t="b">
        <v>0</v>
      </c>
      <c r="R15" s="135" t="s">
        <v>78</v>
      </c>
      <c r="S15" s="184" t="s">
        <v>91</v>
      </c>
      <c r="T15" s="184" t="s">
        <v>90</v>
      </c>
      <c r="U15" s="184" t="s">
        <v>89</v>
      </c>
      <c r="V15" s="184" t="s">
        <v>88</v>
      </c>
      <c r="W15" s="184" t="s">
        <v>82</v>
      </c>
      <c r="X15" s="184" t="s">
        <v>83</v>
      </c>
      <c r="Y15" s="135"/>
      <c r="Z15" s="135"/>
      <c r="AA15" s="135"/>
      <c r="AB15" s="135"/>
      <c r="AC15" s="135"/>
      <c r="AD15" s="135"/>
    </row>
    <row r="16" spans="3:30">
      <c r="C16" s="157" t="s">
        <v>31</v>
      </c>
      <c r="D16" s="100"/>
      <c r="E16" s="100"/>
      <c r="F16" s="72"/>
      <c r="G16" s="73"/>
      <c r="H16" s="74"/>
      <c r="I16" s="74"/>
      <c r="J16" s="75"/>
      <c r="K16" s="76"/>
      <c r="O16" s="183"/>
      <c r="P16" s="135"/>
      <c r="Q16" s="135"/>
      <c r="R16" s="135"/>
      <c r="S16" s="137">
        <v>22.5</v>
      </c>
      <c r="T16" s="137">
        <f>S16+5</f>
        <v>27.5</v>
      </c>
      <c r="U16" s="137">
        <f t="shared" si="0"/>
        <v>32.5</v>
      </c>
      <c r="V16" s="137">
        <f t="shared" si="0"/>
        <v>37.5</v>
      </c>
      <c r="W16" s="137">
        <f t="shared" si="0"/>
        <v>42.5</v>
      </c>
      <c r="X16" s="137">
        <f t="shared" si="0"/>
        <v>47.5</v>
      </c>
      <c r="Y16" s="135"/>
      <c r="Z16" s="137">
        <f>SUMIFS(S16:X16,S15:X15,E10)</f>
        <v>0</v>
      </c>
      <c r="AA16" s="135"/>
      <c r="AB16" s="135"/>
      <c r="AC16" s="135"/>
      <c r="AD16" s="135"/>
    </row>
    <row r="17" spans="3:30">
      <c r="C17" s="220" t="s">
        <v>110</v>
      </c>
      <c r="D17" s="116"/>
      <c r="E17" s="142"/>
      <c r="F17" s="143"/>
      <c r="G17" s="68"/>
      <c r="H17" s="167"/>
      <c r="I17" s="69"/>
      <c r="J17" s="70" t="str">
        <f>IF(Q24=TRUE,G17*H17*I17*P24,"")</f>
        <v/>
      </c>
      <c r="K17" s="71" t="str">
        <f>IF(Q24=TRUE,IF($P$23=TRUE,Z25*J17,F17*J17),"")</f>
        <v/>
      </c>
      <c r="O17" s="183"/>
      <c r="P17" s="135">
        <f>IF(Q17=TRUE,1,0)</f>
        <v>0</v>
      </c>
      <c r="Q17" s="135" t="b">
        <v>0</v>
      </c>
      <c r="R17" s="135" t="s">
        <v>69</v>
      </c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</row>
    <row r="18" spans="3:30">
      <c r="C18" s="221" t="s">
        <v>111</v>
      </c>
      <c r="D18" s="117"/>
      <c r="E18" s="144"/>
      <c r="F18" s="145"/>
      <c r="G18" s="52"/>
      <c r="H18" s="168"/>
      <c r="I18" s="53"/>
      <c r="J18" s="54" t="str">
        <f>IF(Q26=TRUE,G18*H18*I18*P26,"")</f>
        <v/>
      </c>
      <c r="K18" s="55" t="str">
        <f>IF(Q26=TRUE,IF($P$23=TRUE,Z27*J18,F18*J18),"")</f>
        <v/>
      </c>
      <c r="O18" s="183"/>
      <c r="P18" s="135">
        <f>IF(Q18=TRUE,1,0)</f>
        <v>0</v>
      </c>
      <c r="Q18" s="135" t="b">
        <v>0</v>
      </c>
      <c r="R18" s="135" t="s">
        <v>69</v>
      </c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</row>
    <row r="19" spans="3:30">
      <c r="C19" s="221" t="s">
        <v>112</v>
      </c>
      <c r="D19" s="67"/>
      <c r="E19" s="140"/>
      <c r="F19" s="145"/>
      <c r="G19" s="52"/>
      <c r="H19" s="168"/>
      <c r="I19" s="53"/>
      <c r="J19" s="50" t="str">
        <f>IF(Q28=TRUE,G19*H19*I19*P28,"")</f>
        <v/>
      </c>
      <c r="K19" s="51" t="str">
        <f>IF(Q28=TRUE,IF($P$23=TRUE,Z29*J19,F19*J19),"")</f>
        <v/>
      </c>
      <c r="O19" s="183"/>
      <c r="P19" s="135">
        <f>IF(Q19=TRUE,1,0)</f>
        <v>0</v>
      </c>
      <c r="Q19" s="135" t="b">
        <v>0</v>
      </c>
      <c r="R19" s="135" t="s">
        <v>69</v>
      </c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</row>
    <row r="20" spans="3:30">
      <c r="C20" s="156" t="s">
        <v>113</v>
      </c>
      <c r="D20" s="67"/>
      <c r="E20" s="140"/>
      <c r="F20" s="130"/>
      <c r="G20" s="48"/>
      <c r="H20" s="166"/>
      <c r="I20" s="49"/>
      <c r="J20" s="50" t="str">
        <f>IF(Q30=TRUE,G20*H20*I20*P30,"")</f>
        <v/>
      </c>
      <c r="K20" s="51" t="str">
        <f>IF(Q30=TRUE,IF($P$23=TRUE,Z31*J20,F20*J20),"")</f>
        <v/>
      </c>
      <c r="O20" s="183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</row>
    <row r="21" spans="3:30">
      <c r="C21" s="156" t="s">
        <v>114</v>
      </c>
      <c r="D21" s="67"/>
      <c r="E21" s="140"/>
      <c r="F21" s="130"/>
      <c r="G21" s="48"/>
      <c r="H21" s="166"/>
      <c r="I21" s="49"/>
      <c r="J21" s="50" t="str">
        <f>IF(Q32=TRUE,G21*H21*I21*P32,"")</f>
        <v/>
      </c>
      <c r="K21" s="51" t="str">
        <f>IF(Q32=TRUE,IF($P$23=TRUE,Z33*J21,F21*J21),"")</f>
        <v/>
      </c>
      <c r="O21" s="183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</row>
    <row r="22" spans="3:30">
      <c r="C22" s="156" t="s">
        <v>115</v>
      </c>
      <c r="D22" s="67"/>
      <c r="E22" s="140"/>
      <c r="F22" s="145"/>
      <c r="G22" s="48"/>
      <c r="H22" s="166"/>
      <c r="I22" s="49"/>
      <c r="J22" s="50" t="str">
        <f>IF(Q34=TRUE,G22*H22*I22*P34,"")</f>
        <v/>
      </c>
      <c r="K22" s="51" t="str">
        <f>IF(Q34=TRUE,IF($P$23=TRUE,Z35*J22,F22*J22),"")</f>
        <v/>
      </c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</row>
    <row r="23" spans="3:30">
      <c r="C23" s="156" t="s">
        <v>98</v>
      </c>
      <c r="D23" s="67"/>
      <c r="E23" s="141"/>
      <c r="F23" s="130"/>
      <c r="G23" s="48"/>
      <c r="H23" s="166"/>
      <c r="I23" s="49"/>
      <c r="J23" s="50" t="str">
        <f>IF(Q36=TRUE,G23*H23*I23*P36,"")</f>
        <v/>
      </c>
      <c r="K23" s="51" t="str">
        <f>IF(Q36=TRUE,J23*F23,"")</f>
        <v/>
      </c>
      <c r="O23" s="183" t="s">
        <v>31</v>
      </c>
      <c r="P23" s="135" t="b">
        <v>0</v>
      </c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</row>
    <row r="24" spans="3:30">
      <c r="C24" s="156" t="s">
        <v>98</v>
      </c>
      <c r="D24" s="67"/>
      <c r="E24" s="141"/>
      <c r="F24" s="130"/>
      <c r="G24" s="48"/>
      <c r="H24" s="166"/>
      <c r="I24" s="49"/>
      <c r="J24" s="50" t="str">
        <f>IF(Q37=TRUE,G24*H24*I24*P37,"")</f>
        <v/>
      </c>
      <c r="K24" s="51" t="str">
        <f>IF(Q37=TRUE,J24*F24,"")</f>
        <v/>
      </c>
      <c r="O24" s="183"/>
      <c r="P24" s="135">
        <f>IF(Q24=TRUE,1,0)</f>
        <v>0</v>
      </c>
      <c r="Q24" s="135" t="b">
        <v>0</v>
      </c>
      <c r="R24" s="135" t="s">
        <v>80</v>
      </c>
      <c r="S24" s="184" t="s">
        <v>90</v>
      </c>
      <c r="T24" s="184" t="s">
        <v>89</v>
      </c>
      <c r="U24" s="184" t="s">
        <v>88</v>
      </c>
      <c r="V24" s="184" t="s">
        <v>82</v>
      </c>
      <c r="W24" s="184" t="s">
        <v>83</v>
      </c>
      <c r="X24" s="184" t="s">
        <v>84</v>
      </c>
      <c r="Y24" s="135"/>
      <c r="Z24" s="135"/>
      <c r="AA24" s="135"/>
      <c r="AB24" s="135"/>
      <c r="AC24" s="135"/>
      <c r="AD24" s="135"/>
    </row>
    <row r="25" spans="3:30">
      <c r="C25" s="156" t="s">
        <v>98</v>
      </c>
      <c r="D25" s="67"/>
      <c r="E25" s="141"/>
      <c r="F25" s="130"/>
      <c r="G25" s="48"/>
      <c r="H25" s="166"/>
      <c r="I25" s="49"/>
      <c r="J25" s="50" t="str">
        <f>IF(Q38=TRUE,G25*H25*I25*P38,"")</f>
        <v/>
      </c>
      <c r="K25" s="51" t="str">
        <f>IF(Q38=TRUE,J25*F25,"")</f>
        <v/>
      </c>
      <c r="O25" s="183"/>
      <c r="P25" s="135"/>
      <c r="Q25" s="135"/>
      <c r="R25" s="135"/>
      <c r="S25" s="137">
        <v>27.5</v>
      </c>
      <c r="T25" s="137">
        <f>S25+5</f>
        <v>32.5</v>
      </c>
      <c r="U25" s="137">
        <f>T25+5</f>
        <v>37.5</v>
      </c>
      <c r="V25" s="137">
        <f>U25+5</f>
        <v>42.5</v>
      </c>
      <c r="W25" s="137">
        <f>V25+5</f>
        <v>47.5</v>
      </c>
      <c r="X25" s="137">
        <f>W25+5</f>
        <v>52.5</v>
      </c>
      <c r="Y25" s="135"/>
      <c r="Z25" s="137">
        <f>SUMIFS(S25:X25,S24:X24,E17)</f>
        <v>0</v>
      </c>
      <c r="AA25" s="135"/>
      <c r="AB25" s="135"/>
      <c r="AC25" s="135"/>
      <c r="AD25" s="135"/>
    </row>
    <row r="26" spans="3:30">
      <c r="C26" s="16" t="s">
        <v>116</v>
      </c>
      <c r="D26" s="25"/>
      <c r="E26" s="25"/>
      <c r="F26" s="25"/>
      <c r="G26" s="26"/>
      <c r="H26" s="27"/>
      <c r="I26" s="27"/>
      <c r="J26" s="159">
        <f>SUM(J17:J25)</f>
        <v>0</v>
      </c>
      <c r="K26" s="28">
        <f>SUM(K17:K25)</f>
        <v>0</v>
      </c>
      <c r="O26" s="183"/>
      <c r="P26" s="135">
        <f>IF(Q26=TRUE,1,0)</f>
        <v>0</v>
      </c>
      <c r="Q26" s="135" t="b">
        <v>0</v>
      </c>
      <c r="R26" s="135" t="s">
        <v>79</v>
      </c>
      <c r="S26" s="184" t="s">
        <v>90</v>
      </c>
      <c r="T26" s="184" t="s">
        <v>89</v>
      </c>
      <c r="U26" s="184" t="s">
        <v>88</v>
      </c>
      <c r="V26" s="184" t="s">
        <v>82</v>
      </c>
      <c r="W26" s="184" t="s">
        <v>83</v>
      </c>
      <c r="X26" s="184" t="s">
        <v>84</v>
      </c>
      <c r="Y26" s="184"/>
      <c r="Z26" s="135"/>
      <c r="AA26" s="135"/>
      <c r="AB26" s="135"/>
      <c r="AC26" s="135"/>
      <c r="AD26" s="135"/>
    </row>
    <row r="27" spans="3:30">
      <c r="O27" s="183"/>
      <c r="P27" s="135"/>
      <c r="Q27" s="135"/>
      <c r="R27" s="135"/>
      <c r="S27" s="137">
        <v>27.5</v>
      </c>
      <c r="T27" s="137">
        <f>S27+5</f>
        <v>32.5</v>
      </c>
      <c r="U27" s="137">
        <f>T27+5</f>
        <v>37.5</v>
      </c>
      <c r="V27" s="137">
        <f>U27+5</f>
        <v>42.5</v>
      </c>
      <c r="W27" s="137">
        <f>V27+5</f>
        <v>47.5</v>
      </c>
      <c r="X27" s="137">
        <f>W27+5</f>
        <v>52.5</v>
      </c>
      <c r="Y27" s="135"/>
      <c r="Z27" s="137">
        <f>SUMIFS(S27:X27,S26:X26,E18)</f>
        <v>0</v>
      </c>
      <c r="AA27" s="135"/>
      <c r="AB27" s="135"/>
      <c r="AC27" s="135"/>
      <c r="AD27" s="135"/>
    </row>
    <row r="28" spans="3:30">
      <c r="C28" s="21" t="s">
        <v>12</v>
      </c>
      <c r="D28" s="33"/>
      <c r="E28" s="33"/>
      <c r="F28" s="33"/>
      <c r="G28" s="33"/>
      <c r="H28" s="33"/>
      <c r="I28" s="33"/>
      <c r="J28" s="158">
        <f>J26+J14</f>
        <v>0</v>
      </c>
      <c r="K28" s="23">
        <f>K14+K26</f>
        <v>0</v>
      </c>
      <c r="O28" s="183"/>
      <c r="P28" s="135">
        <f>IF(Q28=TRUE,1,0)</f>
        <v>0</v>
      </c>
      <c r="Q28" s="135" t="b">
        <v>0</v>
      </c>
      <c r="R28" s="135" t="s">
        <v>75</v>
      </c>
      <c r="S28" s="184" t="s">
        <v>91</v>
      </c>
      <c r="T28" s="184" t="s">
        <v>90</v>
      </c>
      <c r="U28" s="184" t="s">
        <v>89</v>
      </c>
      <c r="V28" s="184" t="s">
        <v>88</v>
      </c>
      <c r="W28" s="184" t="s">
        <v>82</v>
      </c>
      <c r="X28" s="184" t="s">
        <v>83</v>
      </c>
      <c r="Y28" s="184"/>
      <c r="Z28" s="135"/>
      <c r="AA28" s="135"/>
      <c r="AB28" s="135"/>
      <c r="AC28" s="135"/>
      <c r="AD28" s="135"/>
    </row>
    <row r="29" spans="3:30">
      <c r="C29" s="429" t="s">
        <v>528</v>
      </c>
      <c r="D29" s="430"/>
      <c r="E29" s="430"/>
      <c r="F29" s="430"/>
      <c r="G29" s="430"/>
      <c r="H29" s="430"/>
      <c r="I29" s="431"/>
      <c r="O29" s="183"/>
      <c r="P29" s="135"/>
      <c r="Q29" s="135"/>
      <c r="R29" s="135"/>
      <c r="S29" s="137">
        <v>22.5</v>
      </c>
      <c r="T29" s="137">
        <v>27.5</v>
      </c>
      <c r="U29" s="137">
        <f>T29+5</f>
        <v>32.5</v>
      </c>
      <c r="V29" s="137">
        <f>U29+5</f>
        <v>37.5</v>
      </c>
      <c r="W29" s="137">
        <f>V29+5</f>
        <v>42.5</v>
      </c>
      <c r="X29" s="137">
        <f>W29+5</f>
        <v>47.5</v>
      </c>
      <c r="Y29" s="135"/>
      <c r="Z29" s="137">
        <f>SUMIFS(S29:X29,S28:X28,E19)</f>
        <v>0</v>
      </c>
      <c r="AA29" s="135"/>
      <c r="AB29" s="135"/>
      <c r="AC29" s="135"/>
      <c r="AD29" s="135"/>
    </row>
    <row r="30" spans="3:30">
      <c r="O30" s="183"/>
      <c r="P30" s="135">
        <f>IF(Q30=TRUE,1,0)</f>
        <v>0</v>
      </c>
      <c r="Q30" s="135" t="b">
        <v>0</v>
      </c>
      <c r="R30" s="135" t="s">
        <v>76</v>
      </c>
      <c r="S30" s="184" t="s">
        <v>91</v>
      </c>
      <c r="T30" s="184" t="s">
        <v>90</v>
      </c>
      <c r="U30" s="184" t="s">
        <v>89</v>
      </c>
      <c r="V30" s="184" t="s">
        <v>88</v>
      </c>
      <c r="W30" s="184" t="s">
        <v>82</v>
      </c>
      <c r="X30" s="184" t="s">
        <v>83</v>
      </c>
      <c r="Y30" s="135"/>
      <c r="Z30" s="135"/>
      <c r="AA30" s="135"/>
      <c r="AB30" s="135"/>
      <c r="AC30" s="135"/>
      <c r="AD30" s="135"/>
    </row>
    <row r="31" spans="3:30">
      <c r="O31" s="135"/>
      <c r="P31" s="135"/>
      <c r="Q31" s="135"/>
      <c r="R31" s="135"/>
      <c r="S31" s="137">
        <v>22.5</v>
      </c>
      <c r="T31" s="137">
        <v>27.5</v>
      </c>
      <c r="U31" s="137">
        <f>T31+5</f>
        <v>32.5</v>
      </c>
      <c r="V31" s="137">
        <f>U31+5</f>
        <v>37.5</v>
      </c>
      <c r="W31" s="137">
        <f>V31+5</f>
        <v>42.5</v>
      </c>
      <c r="X31" s="137">
        <f>W31+5</f>
        <v>47.5</v>
      </c>
      <c r="Y31" s="135"/>
      <c r="Z31" s="137">
        <f>SUMIFS(S31:X31,S30:X30,E20)</f>
        <v>0</v>
      </c>
      <c r="AA31" s="135"/>
      <c r="AB31" s="135"/>
      <c r="AC31" s="135"/>
      <c r="AD31" s="135"/>
    </row>
    <row r="32" spans="3:30">
      <c r="O32" s="135"/>
      <c r="P32" s="135">
        <f>IF(Q32=TRUE,1,0)</f>
        <v>0</v>
      </c>
      <c r="Q32" s="135" t="b">
        <v>0</v>
      </c>
      <c r="R32" s="135" t="s">
        <v>77</v>
      </c>
      <c r="S32" s="184" t="s">
        <v>93</v>
      </c>
      <c r="T32" s="184" t="s">
        <v>91</v>
      </c>
      <c r="U32" s="184" t="s">
        <v>90</v>
      </c>
      <c r="V32" s="184" t="s">
        <v>89</v>
      </c>
      <c r="W32" s="184" t="s">
        <v>88</v>
      </c>
      <c r="X32" s="184" t="s">
        <v>82</v>
      </c>
      <c r="Y32" s="184"/>
      <c r="Z32" s="135"/>
      <c r="AA32" s="135"/>
      <c r="AB32" s="135"/>
      <c r="AC32" s="135"/>
      <c r="AD32" s="135"/>
    </row>
    <row r="33" spans="15:30" hidden="1">
      <c r="O33" s="135"/>
      <c r="P33" s="135"/>
      <c r="Q33" s="135"/>
      <c r="R33" s="135"/>
      <c r="S33" s="137">
        <v>17.5</v>
      </c>
      <c r="T33" s="137">
        <f>S33+5</f>
        <v>22.5</v>
      </c>
      <c r="U33" s="137">
        <f>T33+5</f>
        <v>27.5</v>
      </c>
      <c r="V33" s="137">
        <f>U33+5</f>
        <v>32.5</v>
      </c>
      <c r="W33" s="137">
        <f>V33+5</f>
        <v>37.5</v>
      </c>
      <c r="X33" s="137">
        <f>W33+5</f>
        <v>42.5</v>
      </c>
      <c r="Y33" s="135"/>
      <c r="Z33" s="137">
        <f>SUMIFS(S33:X33,S32:X32,E21)</f>
        <v>0</v>
      </c>
      <c r="AA33" s="135"/>
      <c r="AB33" s="135"/>
      <c r="AC33" s="135"/>
      <c r="AD33" s="135"/>
    </row>
    <row r="34" spans="15:30" hidden="1">
      <c r="O34" s="135"/>
      <c r="P34" s="135">
        <f>IF(Q34=TRUE,1,0)</f>
        <v>0</v>
      </c>
      <c r="Q34" s="135" t="b">
        <v>0</v>
      </c>
      <c r="R34" s="135" t="s">
        <v>78</v>
      </c>
      <c r="S34" s="184" t="s">
        <v>94</v>
      </c>
      <c r="T34" s="184" t="s">
        <v>93</v>
      </c>
      <c r="U34" s="184" t="s">
        <v>91</v>
      </c>
      <c r="V34" s="184" t="s">
        <v>90</v>
      </c>
      <c r="W34" s="184" t="s">
        <v>89</v>
      </c>
      <c r="X34" s="184" t="s">
        <v>88</v>
      </c>
      <c r="Y34" s="135"/>
      <c r="Z34" s="135"/>
      <c r="AA34" s="135"/>
      <c r="AB34" s="135"/>
      <c r="AC34" s="135"/>
      <c r="AD34" s="135"/>
    </row>
    <row r="35" spans="15:30" hidden="1">
      <c r="O35" s="135"/>
      <c r="P35" s="135"/>
      <c r="Q35" s="135"/>
      <c r="R35" s="135"/>
      <c r="S35" s="137">
        <v>12.5</v>
      </c>
      <c r="T35" s="137">
        <f>S35+5</f>
        <v>17.5</v>
      </c>
      <c r="U35" s="137">
        <f>T35+5</f>
        <v>22.5</v>
      </c>
      <c r="V35" s="137">
        <f>U35+5</f>
        <v>27.5</v>
      </c>
      <c r="W35" s="137">
        <f>V35+5</f>
        <v>32.5</v>
      </c>
      <c r="X35" s="137">
        <f>W35+5</f>
        <v>37.5</v>
      </c>
      <c r="Y35" s="135"/>
      <c r="Z35" s="137">
        <f>SUMIFS(S35:X35,S34:X34,E22)</f>
        <v>0</v>
      </c>
      <c r="AA35" s="135"/>
      <c r="AB35" s="135"/>
      <c r="AC35" s="135"/>
      <c r="AD35" s="135"/>
    </row>
    <row r="36" spans="15:30" hidden="1">
      <c r="O36" s="135"/>
      <c r="P36" s="135">
        <f>IF(Q36=TRUE,1,0)</f>
        <v>0</v>
      </c>
      <c r="Q36" s="135" t="b">
        <v>0</v>
      </c>
      <c r="R36" s="135" t="s">
        <v>69</v>
      </c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</row>
    <row r="37" spans="15:30" hidden="1">
      <c r="O37" s="135"/>
      <c r="P37" s="135">
        <f>IF(Q37=TRUE,1,0)</f>
        <v>0</v>
      </c>
      <c r="Q37" s="135" t="b">
        <v>0</v>
      </c>
      <c r="R37" s="135" t="s">
        <v>69</v>
      </c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</row>
    <row r="38" spans="15:30" hidden="1">
      <c r="O38" s="135"/>
      <c r="P38" s="135">
        <f>IF(Q38=TRUE,1,0)</f>
        <v>0</v>
      </c>
      <c r="Q38" s="135" t="b">
        <v>0</v>
      </c>
      <c r="R38" s="135" t="s">
        <v>69</v>
      </c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</row>
    <row r="39" spans="15:30" hidden="1"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</row>
    <row r="40" spans="15:30" hidden="1"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</row>
    <row r="41" spans="15:30" hidden="1"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</row>
    <row r="42" spans="15:30" hidden="1"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</row>
    <row r="43" spans="15:30" hidden="1"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</row>
    <row r="44" spans="15:30" hidden="1"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</row>
    <row r="45" spans="15:30" hidden="1"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</row>
    <row r="46" spans="15:30" hidden="1"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</row>
    <row r="47" spans="15:30" hidden="1"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</row>
    <row r="48" spans="15:30" hidden="1"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</row>
    <row r="49" spans="15:30" hidden="1"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</row>
  </sheetData>
  <sheetProtection password="ED2C" sheet="1" objects="1" scenarios="1"/>
  <dataConsolidate/>
  <mergeCells count="1">
    <mergeCell ref="C29:I29"/>
  </mergeCells>
  <conditionalFormatting sqref="E5:E10">
    <cfRule type="expression" dxfId="39" priority="69">
      <formula>$P$4=FALSE</formula>
    </cfRule>
  </conditionalFormatting>
  <conditionalFormatting sqref="F5:F10">
    <cfRule type="expression" dxfId="38" priority="68">
      <formula>$P$4=TRUE</formula>
    </cfRule>
  </conditionalFormatting>
  <conditionalFormatting sqref="C5:K5">
    <cfRule type="expression" dxfId="37" priority="67">
      <formula>$Q$5=FALSE</formula>
    </cfRule>
  </conditionalFormatting>
  <conditionalFormatting sqref="C6:K6">
    <cfRule type="expression" dxfId="36" priority="66">
      <formula>$Q$7=FALSE</formula>
    </cfRule>
  </conditionalFormatting>
  <conditionalFormatting sqref="C7:K7">
    <cfRule type="expression" dxfId="35" priority="65">
      <formula>$Q$9=FALSE</formula>
    </cfRule>
  </conditionalFormatting>
  <conditionalFormatting sqref="C8:K8">
    <cfRule type="expression" dxfId="34" priority="64">
      <formula>$Q$11=FALSE</formula>
    </cfRule>
  </conditionalFormatting>
  <conditionalFormatting sqref="C10:K10">
    <cfRule type="expression" dxfId="33" priority="63">
      <formula>$Q$15=FALSE</formula>
    </cfRule>
  </conditionalFormatting>
  <conditionalFormatting sqref="C11:K11">
    <cfRule type="expression" dxfId="32" priority="62">
      <formula>$Q$17=FALSE</formula>
    </cfRule>
  </conditionalFormatting>
  <conditionalFormatting sqref="C13:K13">
    <cfRule type="expression" dxfId="31" priority="61">
      <formula>$Q$19=FALSE</formula>
    </cfRule>
  </conditionalFormatting>
  <conditionalFormatting sqref="C20:K20">
    <cfRule type="expression" dxfId="30" priority="52">
      <formula>$Q$30=FALSE</formula>
    </cfRule>
  </conditionalFormatting>
  <conditionalFormatting sqref="E17:E22">
    <cfRule type="expression" dxfId="29" priority="51">
      <formula>$P$23=FALSE</formula>
    </cfRule>
  </conditionalFormatting>
  <conditionalFormatting sqref="F17:F22">
    <cfRule type="expression" dxfId="28" priority="50">
      <formula>$P$23=TRUE</formula>
    </cfRule>
  </conditionalFormatting>
  <conditionalFormatting sqref="C17:K17">
    <cfRule type="expression" dxfId="27" priority="47">
      <formula>$Q$24=FALSE</formula>
    </cfRule>
  </conditionalFormatting>
  <conditionalFormatting sqref="C19:K19">
    <cfRule type="expression" dxfId="26" priority="46">
      <formula>$Q$28=FALSE</formula>
    </cfRule>
  </conditionalFormatting>
  <conditionalFormatting sqref="C18:K18">
    <cfRule type="expression" dxfId="25" priority="44">
      <formula>$Q$26=FALSE</formula>
    </cfRule>
  </conditionalFormatting>
  <conditionalFormatting sqref="C22:K22">
    <cfRule type="expression" dxfId="24" priority="41">
      <formula>$Q$34=FALSE</formula>
    </cfRule>
  </conditionalFormatting>
  <conditionalFormatting sqref="C23:K23">
    <cfRule type="expression" dxfId="23" priority="40">
      <formula>$Q$36=FALSE</formula>
    </cfRule>
  </conditionalFormatting>
  <conditionalFormatting sqref="C21:K21">
    <cfRule type="expression" dxfId="22" priority="38">
      <formula>$Q$32=FALSE</formula>
    </cfRule>
  </conditionalFormatting>
  <conditionalFormatting sqref="C24:K24">
    <cfRule type="expression" dxfId="21" priority="37">
      <formula>$Q$37=FALSE</formula>
    </cfRule>
  </conditionalFormatting>
  <conditionalFormatting sqref="C25:K25">
    <cfRule type="expression" dxfId="20" priority="36">
      <formula>$Q$38=FALSE</formula>
    </cfRule>
  </conditionalFormatting>
  <conditionalFormatting sqref="C9:K9">
    <cfRule type="expression" dxfId="19" priority="33">
      <formula>$Q$13=FALSE</formula>
    </cfRule>
  </conditionalFormatting>
  <conditionalFormatting sqref="C12:K12">
    <cfRule type="expression" dxfId="18" priority="31">
      <formula>$Q$18=FALSE</formula>
    </cfRule>
  </conditionalFormatting>
  <conditionalFormatting sqref="F6:F7">
    <cfRule type="expression" dxfId="17" priority="29">
      <formula>$P$4=TRUE</formula>
    </cfRule>
  </conditionalFormatting>
  <conditionalFormatting sqref="F6:I6">
    <cfRule type="expression" dxfId="16" priority="28">
      <formula>$Q$7=FALSE</formula>
    </cfRule>
  </conditionalFormatting>
  <conditionalFormatting sqref="F7:I7">
    <cfRule type="expression" dxfId="15" priority="27">
      <formula>$Q$9=FALSE</formula>
    </cfRule>
  </conditionalFormatting>
  <conditionalFormatting sqref="F9:F10">
    <cfRule type="expression" dxfId="14" priority="24">
      <formula>$P$4=TRUE</formula>
    </cfRule>
  </conditionalFormatting>
  <conditionalFormatting sqref="F10:I10">
    <cfRule type="expression" dxfId="13" priority="23">
      <formula>$Q$15=FALSE</formula>
    </cfRule>
  </conditionalFormatting>
  <conditionalFormatting sqref="F9:I9">
    <cfRule type="expression" dxfId="12" priority="21">
      <formula>$Q$13=FALSE</formula>
    </cfRule>
  </conditionalFormatting>
  <conditionalFormatting sqref="F18">
    <cfRule type="expression" dxfId="11" priority="19">
      <formula>$P$23=TRUE</formula>
    </cfRule>
  </conditionalFormatting>
  <conditionalFormatting sqref="F18:I18">
    <cfRule type="expression" dxfId="10" priority="17">
      <formula>$Q$26=FALSE</formula>
    </cfRule>
  </conditionalFormatting>
  <conditionalFormatting sqref="C19">
    <cfRule type="expression" dxfId="9" priority="16">
      <formula>$Q$28=FALSE</formula>
    </cfRule>
  </conditionalFormatting>
  <conditionalFormatting sqref="C19">
    <cfRule type="expression" dxfId="8" priority="15">
      <formula>$Q$26=FALSE</formula>
    </cfRule>
  </conditionalFormatting>
  <conditionalFormatting sqref="F22">
    <cfRule type="expression" dxfId="7" priority="13">
      <formula>$Q$26=FALSE</formula>
    </cfRule>
  </conditionalFormatting>
  <conditionalFormatting sqref="F22">
    <cfRule type="expression" dxfId="6" priority="12">
      <formula>$P$23=TRUE</formula>
    </cfRule>
  </conditionalFormatting>
  <conditionalFormatting sqref="F22">
    <cfRule type="expression" dxfId="5" priority="10">
      <formula>$Q$26=FALSE</formula>
    </cfRule>
  </conditionalFormatting>
  <conditionalFormatting sqref="F19">
    <cfRule type="expression" dxfId="4" priority="8">
      <formula>$Q$26=FALSE</formula>
    </cfRule>
  </conditionalFormatting>
  <conditionalFormatting sqref="F19">
    <cfRule type="expression" dxfId="3" priority="7">
      <formula>$P$23=TRUE</formula>
    </cfRule>
  </conditionalFormatting>
  <conditionalFormatting sqref="F19">
    <cfRule type="expression" dxfId="2" priority="5">
      <formula>$Q$26=FALSE</formula>
    </cfRule>
  </conditionalFormatting>
  <conditionalFormatting sqref="G19:I19">
    <cfRule type="expression" dxfId="1" priority="3">
      <formula>$Q$26=FALSE</formula>
    </cfRule>
  </conditionalFormatting>
  <conditionalFormatting sqref="G19:I19">
    <cfRule type="expression" dxfId="0" priority="1">
      <formula>$Q$26=FALSE</formula>
    </cfRule>
  </conditionalFormatting>
  <dataValidations count="16">
    <dataValidation type="whole" operator="greaterThanOrEqual" allowBlank="1" showInputMessage="1" showErrorMessage="1" sqref="G5:G13 G17:G25">
      <formula1>0</formula1>
    </dataValidation>
    <dataValidation type="decimal" operator="greaterThanOrEqual" allowBlank="1" showInputMessage="1" showErrorMessage="1" sqref="F5:F13 F17:F25">
      <formula1>0</formula1>
    </dataValidation>
    <dataValidation type="list" allowBlank="1" showInputMessage="1" showErrorMessage="1" sqref="E22">
      <formula1>$S$34:$X$34</formula1>
    </dataValidation>
    <dataValidation type="list" allowBlank="1" showInputMessage="1" showErrorMessage="1" sqref="E21">
      <formula1>$S$32:$X$32</formula1>
    </dataValidation>
    <dataValidation type="list" allowBlank="1" showInputMessage="1" showErrorMessage="1" sqref="E20">
      <formula1>$S$30:$X$30</formula1>
    </dataValidation>
    <dataValidation type="list" allowBlank="1" showInputMessage="1" showErrorMessage="1" sqref="E19">
      <formula1>$S$28:$X$28</formula1>
    </dataValidation>
    <dataValidation type="list" allowBlank="1" showInputMessage="1" showErrorMessage="1" sqref="E18">
      <formula1>$S$26:$X$26</formula1>
    </dataValidation>
    <dataValidation type="list" allowBlank="1" showInputMessage="1" showErrorMessage="1" sqref="E17">
      <formula1>$S$24:$X$24</formula1>
    </dataValidation>
    <dataValidation type="list" allowBlank="1" showInputMessage="1" showErrorMessage="1" sqref="E10">
      <formula1>$S$15:$X$15</formula1>
    </dataValidation>
    <dataValidation type="list" allowBlank="1" showInputMessage="1" showErrorMessage="1" sqref="E9">
      <formula1>$S$13:$X$13</formula1>
    </dataValidation>
    <dataValidation type="list" allowBlank="1" showInputMessage="1" showErrorMessage="1" sqref="E8">
      <formula1>$S$11:$X$11</formula1>
    </dataValidation>
    <dataValidation type="list" allowBlank="1" showInputMessage="1" showErrorMessage="1" sqref="E7">
      <formula1>$S$9:$X$9</formula1>
    </dataValidation>
    <dataValidation type="list" allowBlank="1" showInputMessage="1" showErrorMessage="1" sqref="E6">
      <formula1>$S$7:$X$7</formula1>
    </dataValidation>
    <dataValidation type="list" allowBlank="1" showInputMessage="1" showErrorMessage="1" sqref="E5">
      <formula1>$S$5:$X$5</formula1>
    </dataValidation>
    <dataValidation type="whole" allowBlank="1" showInputMessage="1" showErrorMessage="1" sqref="G14:G16">
      <formula1>0</formula1>
      <formula2>100000000000</formula2>
    </dataValidation>
    <dataValidation type="decimal" allowBlank="1" showInputMessage="1" showErrorMessage="1" sqref="H5:H25">
      <formula1>0</formula1>
      <formula2>365</formula2>
    </dataValidation>
  </dataValidations>
  <pageMargins left="0.2" right="0.2" top="0.75" bottom="0.75" header="0.3" footer="0.3"/>
  <pageSetup orientation="landscape" r:id="rId1"/>
  <headerFooter>
    <oddHeader>&amp;LTrue Cost of Winter Maintenance Estimation Tool
&amp;"-,Italic"Preliminary Draft&amp;R&amp;D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33">
    <tabColor theme="5" tint="-0.499984740745262"/>
  </sheetPr>
  <dimension ref="A1:L56"/>
  <sheetViews>
    <sheetView showGridLines="0" zoomScaleNormal="100" workbookViewId="0"/>
  </sheetViews>
  <sheetFormatPr defaultColWidth="0" defaultRowHeight="15" customHeight="1" zeroHeight="1"/>
  <cols>
    <col min="1" max="2" width="2.140625" style="64" customWidth="1"/>
    <col min="3" max="3" width="39.85546875" style="64" customWidth="1"/>
    <col min="4" max="4" width="21.140625" style="64" customWidth="1"/>
    <col min="5" max="10" width="9.140625" style="64" customWidth="1"/>
    <col min="11" max="11" width="11.42578125" style="64" customWidth="1"/>
    <col min="12" max="12" width="2.140625" style="64" customWidth="1"/>
    <col min="13" max="16384" width="9.140625" style="64" hidden="1"/>
  </cols>
  <sheetData>
    <row r="1" spans="3:8" ht="15" customHeight="1">
      <c r="C1" s="417" t="s">
        <v>117</v>
      </c>
      <c r="D1" s="417"/>
      <c r="E1" s="417"/>
      <c r="F1" s="417"/>
    </row>
    <row r="2" spans="3:8" ht="15" customHeight="1">
      <c r="C2" s="417"/>
      <c r="D2" s="417"/>
      <c r="E2" s="417"/>
      <c r="F2" s="417"/>
    </row>
    <row r="3" spans="3:8" ht="15" customHeight="1">
      <c r="C3" s="280"/>
      <c r="D3" s="280"/>
      <c r="E3" s="280"/>
      <c r="F3" s="280"/>
    </row>
    <row r="4" spans="3:8" ht="30" customHeight="1">
      <c r="C4" s="274" t="s">
        <v>575</v>
      </c>
      <c r="D4" s="275"/>
      <c r="E4" s="280"/>
      <c r="F4" s="280"/>
      <c r="H4" s="64" t="str">
        <f ca="1">CONCATENATE("Printed ",TEXT(NOW(),"dd MMM yyyy"))</f>
        <v>Printed 29 Jan 2014</v>
      </c>
    </row>
    <row r="5" spans="3:8">
      <c r="C5" s="222" t="str">
        <f>'Assumptions (2)'!B$10</f>
        <v>Storm ID Number</v>
      </c>
      <c r="D5" s="289">
        <f>'Assumptions (2)'!C$10</f>
        <v>0</v>
      </c>
    </row>
    <row r="6" spans="3:8">
      <c r="C6" s="188" t="str">
        <f>'Assumptions (2)'!B$12</f>
        <v>[Subarea 1 Write-In]</v>
      </c>
      <c r="D6" s="288">
        <f>'Assumptions (2)'!C$12</f>
        <v>0</v>
      </c>
    </row>
    <row r="7" spans="3:8">
      <c r="C7" s="188" t="str">
        <f>'Assumptions (2)'!B$13</f>
        <v>[Subarea 2 Write-In]</v>
      </c>
      <c r="D7" s="288">
        <f>'Assumptions (2)'!C$13</f>
        <v>0</v>
      </c>
    </row>
    <row r="8" spans="3:8" s="227" customFormat="1">
      <c r="C8" s="222" t="str">
        <f>'Assumptions (2)'!B$15</f>
        <v>Date of Storm</v>
      </c>
      <c r="D8" s="191">
        <f>'Assumptions (2)'!C$15</f>
        <v>0</v>
      </c>
    </row>
    <row r="9" spans="3:8" s="227" customFormat="1" ht="3.75" customHeight="1">
      <c r="C9" s="188"/>
      <c r="D9" s="288"/>
    </row>
    <row r="10" spans="3:8" s="227" customFormat="1">
      <c r="C10" s="188" t="str">
        <f>'Assumptions (2)'!B26</f>
        <v>Storm Duration (hours)</v>
      </c>
      <c r="D10" s="288">
        <f>'Assumptions (2)'!C26</f>
        <v>0</v>
      </c>
    </row>
    <row r="11" spans="3:8" s="227" customFormat="1">
      <c r="C11" s="188" t="str">
        <f>'Assumptions (2)'!B27</f>
        <v>Precipitation (inches)</v>
      </c>
      <c r="D11" s="288">
        <f>'Assumptions (2)'!C27</f>
        <v>0</v>
      </c>
    </row>
    <row r="12" spans="3:8">
      <c r="C12" s="224" t="str">
        <f>'Assumptions (2)'!B28</f>
        <v>Storm Type</v>
      </c>
      <c r="D12" s="296">
        <f>'Assumptions (2)'!C28</f>
        <v>0</v>
      </c>
    </row>
    <row r="13" spans="3:8" ht="3.75" customHeight="1">
      <c r="C13" s="224"/>
      <c r="D13" s="212"/>
    </row>
    <row r="14" spans="3:8">
      <c r="C14" s="224" t="s">
        <v>95</v>
      </c>
      <c r="D14" s="212">
        <f>'Assumptions (2)'!$C$16</f>
        <v>0</v>
      </c>
    </row>
    <row r="15" spans="3:8">
      <c r="C15" s="224" t="s">
        <v>591</v>
      </c>
      <c r="D15" s="91">
        <f>IFERROR(D29/'Assumptions (2)'!$C$16,0)</f>
        <v>0</v>
      </c>
    </row>
    <row r="16" spans="3:8">
      <c r="C16" s="224" t="s">
        <v>68</v>
      </c>
      <c r="D16" s="212">
        <f>'Assumptions (2)'!$C$17</f>
        <v>0</v>
      </c>
    </row>
    <row r="17" spans="3:7" s="9" customFormat="1">
      <c r="C17" s="224" t="s">
        <v>138</v>
      </c>
      <c r="D17" s="91">
        <f>IFERROR(D29/'Assumptions (2)'!$C$17,0)</f>
        <v>0</v>
      </c>
    </row>
    <row r="18" spans="3:7">
      <c r="C18" s="224" t="s">
        <v>600</v>
      </c>
      <c r="D18" s="212">
        <f>'Assumptions (2)'!$C$23</f>
        <v>0</v>
      </c>
    </row>
    <row r="19" spans="3:7">
      <c r="C19" s="224" t="str">
        <f>'Assumptions (2)'!B$18</f>
        <v xml:space="preserve">   Pass Lane Miles LOS A</v>
      </c>
      <c r="D19" s="212">
        <f>'Assumptions (2)'!C$18</f>
        <v>0</v>
      </c>
    </row>
    <row r="20" spans="3:7">
      <c r="C20" s="224" t="str">
        <f>'Assumptions (2)'!B$19</f>
        <v xml:space="preserve">   Pass Lane Miles LOS B</v>
      </c>
      <c r="D20" s="212">
        <f>'Assumptions (2)'!C$19</f>
        <v>0</v>
      </c>
    </row>
    <row r="21" spans="3:7">
      <c r="C21" s="224" t="str">
        <f>'Assumptions (2)'!B$20</f>
        <v xml:space="preserve">   Pass Lane Miles LOS C</v>
      </c>
      <c r="D21" s="212">
        <f>'Assumptions (2)'!C$20</f>
        <v>0</v>
      </c>
    </row>
    <row r="22" spans="3:7">
      <c r="C22" s="224" t="str">
        <f>'Assumptions (2)'!B$21</f>
        <v xml:space="preserve">   Pass Lane Miles LOS D</v>
      </c>
      <c r="D22" s="212">
        <f>'Assumptions (2)'!C$21</f>
        <v>0</v>
      </c>
    </row>
    <row r="23" spans="3:7">
      <c r="C23" s="224" t="str">
        <f>'Assumptions (2)'!B$22</f>
        <v xml:space="preserve">   Pass Lane Miles LOS E</v>
      </c>
      <c r="D23" s="212">
        <f>'Assumptions (2)'!C$22</f>
        <v>0</v>
      </c>
    </row>
    <row r="24" spans="3:7">
      <c r="C24" s="224" t="s">
        <v>599</v>
      </c>
      <c r="D24" s="91">
        <f>IFERROR(D29/'Assumptions (2)'!$C$23,0)</f>
        <v>0</v>
      </c>
    </row>
    <row r="25" spans="3:7" s="227" customFormat="1" ht="3.75" customHeight="1">
      <c r="C25" s="223"/>
      <c r="D25" s="63"/>
    </row>
    <row r="26" spans="3:7" ht="15" customHeight="1">
      <c r="C26" s="222" t="s">
        <v>10</v>
      </c>
      <c r="D26" s="104">
        <f>'Mat-Calcs (2)'!I18</f>
        <v>0</v>
      </c>
    </row>
    <row r="27" spans="3:7" ht="15" customHeight="1">
      <c r="C27" s="223" t="s">
        <v>11</v>
      </c>
      <c r="D27" s="63">
        <f>'Equip-Calcs (2)'!R29</f>
        <v>0</v>
      </c>
    </row>
    <row r="28" spans="3:7">
      <c r="C28" s="223" t="s">
        <v>12</v>
      </c>
      <c r="D28" s="63">
        <f>'Labor-Calcs (2)'!K28</f>
        <v>0</v>
      </c>
    </row>
    <row r="29" spans="3:7">
      <c r="C29" s="277" t="s">
        <v>6</v>
      </c>
      <c r="D29" s="278">
        <f>SUM(D26:D28)</f>
        <v>0</v>
      </c>
    </row>
    <row r="30" spans="3:7" ht="7.5" customHeight="1"/>
    <row r="31" spans="3:7">
      <c r="C31" s="227" t="s">
        <v>526</v>
      </c>
    </row>
    <row r="32" spans="3:7">
      <c r="C32" s="432"/>
      <c r="D32" s="433"/>
      <c r="E32" s="433"/>
      <c r="F32" s="433"/>
      <c r="G32" s="434"/>
    </row>
    <row r="33" spans="3:7">
      <c r="C33" s="435"/>
      <c r="D33" s="436"/>
      <c r="E33" s="436"/>
      <c r="F33" s="436"/>
      <c r="G33" s="437"/>
    </row>
    <row r="34" spans="3:7">
      <c r="C34" s="435"/>
      <c r="D34" s="436"/>
      <c r="E34" s="436"/>
      <c r="F34" s="436"/>
      <c r="G34" s="437"/>
    </row>
    <row r="35" spans="3:7">
      <c r="C35" s="435"/>
      <c r="D35" s="436"/>
      <c r="E35" s="436"/>
      <c r="F35" s="436"/>
      <c r="G35" s="437"/>
    </row>
    <row r="36" spans="3:7">
      <c r="C36" s="438"/>
      <c r="D36" s="439"/>
      <c r="E36" s="439"/>
      <c r="F36" s="439"/>
      <c r="G36" s="440"/>
    </row>
    <row r="37" spans="3:7"/>
    <row r="38" spans="3:7"/>
    <row r="39" spans="3:7"/>
    <row r="40" spans="3:7"/>
    <row r="41" spans="3:7" hidden="1"/>
    <row r="42" spans="3:7" hidden="1"/>
    <row r="43" spans="3:7" hidden="1"/>
    <row r="44" spans="3:7" hidden="1">
      <c r="C44" s="79"/>
    </row>
    <row r="45" spans="3:7" hidden="1"/>
    <row r="46" spans="3:7" hidden="1"/>
    <row r="47" spans="3:7" ht="15" hidden="1" customHeight="1"/>
    <row r="48" spans="3:7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</sheetData>
  <sheetProtection password="ED2C" sheet="1" objects="1" scenarios="1"/>
  <mergeCells count="2">
    <mergeCell ref="C32:G36"/>
    <mergeCell ref="C1:F2"/>
  </mergeCells>
  <dataValidations count="1">
    <dataValidation type="textLength" operator="lessThan" allowBlank="1" showInputMessage="1" showErrorMessage="1" sqref="C32:G36">
      <formula1>450</formula1>
    </dataValidation>
  </dataValidations>
  <pageMargins left="0.25" right="0.25" top="0.75" bottom="0.75" header="0.3" footer="0.3"/>
  <pageSetup orientation="landscape" r:id="rId1"/>
  <headerFooter>
    <oddHeader>&amp;LTrue Cost of Winter Maintenance Estimation Tool
&amp;"-,Italic"Preliminary Draft&amp;R&amp;D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tabColor theme="5" tint="-0.499984740745262"/>
  </sheetPr>
  <dimension ref="A1:SM28"/>
  <sheetViews>
    <sheetView zoomScaleNormal="100" workbookViewId="0">
      <selection activeCell="A4" sqref="A4"/>
    </sheetView>
  </sheetViews>
  <sheetFormatPr defaultRowHeight="15"/>
  <cols>
    <col min="1" max="1" width="4.140625" style="135" customWidth="1"/>
    <col min="2" max="2" width="28.7109375" style="135" customWidth="1"/>
    <col min="3" max="3" width="20.140625" style="135" customWidth="1"/>
    <col min="4" max="4" width="20.140625" style="305" customWidth="1"/>
    <col min="5" max="5" width="20.140625" style="135" customWidth="1"/>
    <col min="6" max="453" width="13" style="135" customWidth="1"/>
    <col min="454" max="454" width="28.85546875" style="135" bestFit="1" customWidth="1"/>
    <col min="455" max="455" width="11.140625" style="135" customWidth="1"/>
    <col min="456" max="456" width="11.7109375" style="135" customWidth="1"/>
    <col min="457" max="16384" width="9.140625" style="135"/>
  </cols>
  <sheetData>
    <row r="1" spans="1:507" s="259" customFormat="1" ht="90">
      <c r="A1" s="4"/>
      <c r="B1" s="254" t="s">
        <v>524</v>
      </c>
      <c r="C1" s="254" t="s">
        <v>508</v>
      </c>
      <c r="D1" s="254" t="s">
        <v>509</v>
      </c>
      <c r="E1" s="254" t="s">
        <v>510</v>
      </c>
      <c r="F1" s="254" t="s">
        <v>120</v>
      </c>
      <c r="G1" s="254" t="s">
        <v>95</v>
      </c>
      <c r="H1" s="254" t="s">
        <v>68</v>
      </c>
      <c r="I1" s="254" t="s">
        <v>134</v>
      </c>
      <c r="J1" s="254" t="s">
        <v>135</v>
      </c>
      <c r="K1" s="254" t="s">
        <v>136</v>
      </c>
      <c r="L1" s="254" t="s">
        <v>137</v>
      </c>
      <c r="M1" s="254" t="s">
        <v>139</v>
      </c>
      <c r="N1" s="254" t="s">
        <v>132</v>
      </c>
      <c r="O1" s="254" t="s">
        <v>124</v>
      </c>
      <c r="P1" s="254" t="s">
        <v>123</v>
      </c>
      <c r="Q1" s="255" t="s">
        <v>189</v>
      </c>
      <c r="R1" s="255" t="s">
        <v>460</v>
      </c>
      <c r="S1" s="255" t="s">
        <v>190</v>
      </c>
      <c r="T1" s="255" t="s">
        <v>191</v>
      </c>
      <c r="U1" s="255" t="s">
        <v>192</v>
      </c>
      <c r="V1" s="255" t="s">
        <v>193</v>
      </c>
      <c r="W1" s="255" t="s">
        <v>485</v>
      </c>
      <c r="X1" s="255" t="s">
        <v>194</v>
      </c>
      <c r="Y1" s="255" t="s">
        <v>461</v>
      </c>
      <c r="Z1" s="255" t="s">
        <v>195</v>
      </c>
      <c r="AA1" s="255" t="s">
        <v>196</v>
      </c>
      <c r="AB1" s="255" t="s">
        <v>197</v>
      </c>
      <c r="AC1" s="255" t="s">
        <v>198</v>
      </c>
      <c r="AD1" s="255" t="s">
        <v>484</v>
      </c>
      <c r="AE1" s="255" t="s">
        <v>199</v>
      </c>
      <c r="AF1" s="255" t="s">
        <v>462</v>
      </c>
      <c r="AG1" s="255" t="s">
        <v>200</v>
      </c>
      <c r="AH1" s="255" t="s">
        <v>201</v>
      </c>
      <c r="AI1" s="255" t="s">
        <v>202</v>
      </c>
      <c r="AJ1" s="255" t="s">
        <v>203</v>
      </c>
      <c r="AK1" s="255" t="s">
        <v>486</v>
      </c>
      <c r="AL1" s="255" t="s">
        <v>204</v>
      </c>
      <c r="AM1" s="255" t="s">
        <v>463</v>
      </c>
      <c r="AN1" s="255" t="s">
        <v>205</v>
      </c>
      <c r="AO1" s="255" t="s">
        <v>206</v>
      </c>
      <c r="AP1" s="255" t="s">
        <v>207</v>
      </c>
      <c r="AQ1" s="255" t="s">
        <v>208</v>
      </c>
      <c r="AR1" s="255" t="s">
        <v>487</v>
      </c>
      <c r="AS1" s="255" t="s">
        <v>209</v>
      </c>
      <c r="AT1" s="255" t="s">
        <v>464</v>
      </c>
      <c r="AU1" s="255" t="s">
        <v>210</v>
      </c>
      <c r="AV1" s="255" t="s">
        <v>211</v>
      </c>
      <c r="AW1" s="255" t="s">
        <v>212</v>
      </c>
      <c r="AX1" s="255" t="s">
        <v>213</v>
      </c>
      <c r="AY1" s="255" t="s">
        <v>488</v>
      </c>
      <c r="AZ1" s="255" t="s">
        <v>214</v>
      </c>
      <c r="BA1" s="255" t="s">
        <v>465</v>
      </c>
      <c r="BB1" s="255" t="s">
        <v>215</v>
      </c>
      <c r="BC1" s="255" t="s">
        <v>216</v>
      </c>
      <c r="BD1" s="255" t="s">
        <v>217</v>
      </c>
      <c r="BE1" s="255" t="s">
        <v>218</v>
      </c>
      <c r="BF1" s="255" t="s">
        <v>489</v>
      </c>
      <c r="BG1" s="255" t="s">
        <v>219</v>
      </c>
      <c r="BH1" s="255" t="s">
        <v>466</v>
      </c>
      <c r="BI1" s="255" t="s">
        <v>220</v>
      </c>
      <c r="BJ1" s="255" t="s">
        <v>221</v>
      </c>
      <c r="BK1" s="255" t="s">
        <v>222</v>
      </c>
      <c r="BL1" s="255" t="s">
        <v>223</v>
      </c>
      <c r="BM1" s="255" t="s">
        <v>490</v>
      </c>
      <c r="BN1" s="255" t="s">
        <v>224</v>
      </c>
      <c r="BO1" s="255" t="s">
        <v>467</v>
      </c>
      <c r="BP1" s="255" t="s">
        <v>225</v>
      </c>
      <c r="BQ1" s="255" t="s">
        <v>226</v>
      </c>
      <c r="BR1" s="255" t="s">
        <v>227</v>
      </c>
      <c r="BS1" s="255" t="s">
        <v>228</v>
      </c>
      <c r="BT1" s="255" t="s">
        <v>491</v>
      </c>
      <c r="BU1" s="255" t="s">
        <v>229</v>
      </c>
      <c r="BV1" s="255" t="s">
        <v>468</v>
      </c>
      <c r="BW1" s="255" t="s">
        <v>230</v>
      </c>
      <c r="BX1" s="255" t="s">
        <v>231</v>
      </c>
      <c r="BY1" s="255" t="s">
        <v>232</v>
      </c>
      <c r="BZ1" s="255" t="s">
        <v>233</v>
      </c>
      <c r="CA1" s="255" t="s">
        <v>492</v>
      </c>
      <c r="CB1" s="255" t="s">
        <v>234</v>
      </c>
      <c r="CC1" s="255" t="s">
        <v>469</v>
      </c>
      <c r="CD1" s="255" t="s">
        <v>235</v>
      </c>
      <c r="CE1" s="255" t="s">
        <v>236</v>
      </c>
      <c r="CF1" s="255" t="s">
        <v>237</v>
      </c>
      <c r="CG1" s="255" t="s">
        <v>238</v>
      </c>
      <c r="CH1" s="255" t="s">
        <v>493</v>
      </c>
      <c r="CI1" s="255" t="s">
        <v>239</v>
      </c>
      <c r="CJ1" s="255" t="s">
        <v>470</v>
      </c>
      <c r="CK1" s="255" t="s">
        <v>240</v>
      </c>
      <c r="CL1" s="255" t="s">
        <v>241</v>
      </c>
      <c r="CM1" s="255" t="s">
        <v>242</v>
      </c>
      <c r="CN1" s="255" t="s">
        <v>243</v>
      </c>
      <c r="CO1" s="255" t="s">
        <v>494</v>
      </c>
      <c r="CP1" s="255" t="s">
        <v>244</v>
      </c>
      <c r="CQ1" s="255" t="s">
        <v>471</v>
      </c>
      <c r="CR1" s="255" t="s">
        <v>245</v>
      </c>
      <c r="CS1" s="255" t="s">
        <v>246</v>
      </c>
      <c r="CT1" s="255" t="s">
        <v>247</v>
      </c>
      <c r="CU1" s="255" t="s">
        <v>248</v>
      </c>
      <c r="CV1" s="255" t="s">
        <v>495</v>
      </c>
      <c r="CW1" s="255" t="s">
        <v>249</v>
      </c>
      <c r="CX1" s="255" t="s">
        <v>472</v>
      </c>
      <c r="CY1" s="255" t="s">
        <v>250</v>
      </c>
      <c r="CZ1" s="255" t="s">
        <v>251</v>
      </c>
      <c r="DA1" s="255" t="s">
        <v>252</v>
      </c>
      <c r="DB1" s="255" t="s">
        <v>253</v>
      </c>
      <c r="DC1" s="255" t="s">
        <v>496</v>
      </c>
      <c r="DD1" s="255" t="s">
        <v>518</v>
      </c>
      <c r="DE1" s="255" t="s">
        <v>10</v>
      </c>
      <c r="DF1" s="256" t="s">
        <v>254</v>
      </c>
      <c r="DG1" s="256" t="s">
        <v>460</v>
      </c>
      <c r="DH1" s="256" t="s">
        <v>255</v>
      </c>
      <c r="DI1" s="256" t="s">
        <v>256</v>
      </c>
      <c r="DJ1" s="256" t="s">
        <v>607</v>
      </c>
      <c r="DK1" s="256" t="s">
        <v>257</v>
      </c>
      <c r="DL1" s="256" t="s">
        <v>258</v>
      </c>
      <c r="DM1" s="256" t="s">
        <v>608</v>
      </c>
      <c r="DN1" s="256" t="s">
        <v>610</v>
      </c>
      <c r="DO1" s="256" t="s">
        <v>485</v>
      </c>
      <c r="DP1" s="256" t="s">
        <v>259</v>
      </c>
      <c r="DQ1" s="256" t="s">
        <v>461</v>
      </c>
      <c r="DR1" s="256" t="s">
        <v>260</v>
      </c>
      <c r="DS1" s="256" t="s">
        <v>261</v>
      </c>
      <c r="DT1" s="256" t="s">
        <v>262</v>
      </c>
      <c r="DU1" s="256" t="s">
        <v>263</v>
      </c>
      <c r="DV1" s="256" t="s">
        <v>264</v>
      </c>
      <c r="DW1" s="256" t="s">
        <v>611</v>
      </c>
      <c r="DX1" s="256" t="s">
        <v>609</v>
      </c>
      <c r="DY1" s="256" t="s">
        <v>484</v>
      </c>
      <c r="DZ1" s="256" t="s">
        <v>265</v>
      </c>
      <c r="EA1" s="256" t="s">
        <v>462</v>
      </c>
      <c r="EB1" s="256" t="s">
        <v>266</v>
      </c>
      <c r="EC1" s="256" t="s">
        <v>267</v>
      </c>
      <c r="ED1" s="256" t="s">
        <v>268</v>
      </c>
      <c r="EE1" s="256" t="s">
        <v>269</v>
      </c>
      <c r="EF1" s="256" t="s">
        <v>270</v>
      </c>
      <c r="EG1" s="256" t="s">
        <v>612</v>
      </c>
      <c r="EH1" s="256" t="s">
        <v>613</v>
      </c>
      <c r="EI1" s="256" t="s">
        <v>486</v>
      </c>
      <c r="EJ1" s="256" t="s">
        <v>271</v>
      </c>
      <c r="EK1" s="256" t="s">
        <v>463</v>
      </c>
      <c r="EL1" s="256" t="s">
        <v>272</v>
      </c>
      <c r="EM1" s="256" t="s">
        <v>273</v>
      </c>
      <c r="EN1" s="256" t="s">
        <v>274</v>
      </c>
      <c r="EO1" s="256" t="s">
        <v>275</v>
      </c>
      <c r="EP1" s="256" t="s">
        <v>276</v>
      </c>
      <c r="EQ1" s="256" t="s">
        <v>614</v>
      </c>
      <c r="ER1" s="256" t="s">
        <v>615</v>
      </c>
      <c r="ES1" s="256" t="s">
        <v>487</v>
      </c>
      <c r="ET1" s="256" t="s">
        <v>277</v>
      </c>
      <c r="EU1" s="256" t="s">
        <v>464</v>
      </c>
      <c r="EV1" s="256" t="s">
        <v>278</v>
      </c>
      <c r="EW1" s="256" t="s">
        <v>279</v>
      </c>
      <c r="EX1" s="256" t="s">
        <v>280</v>
      </c>
      <c r="EY1" s="256" t="s">
        <v>281</v>
      </c>
      <c r="EZ1" s="256" t="s">
        <v>282</v>
      </c>
      <c r="FA1" s="256" t="s">
        <v>616</v>
      </c>
      <c r="FB1" s="256" t="s">
        <v>617</v>
      </c>
      <c r="FC1" s="256" t="s">
        <v>488</v>
      </c>
      <c r="FD1" s="256" t="s">
        <v>283</v>
      </c>
      <c r="FE1" s="256" t="s">
        <v>465</v>
      </c>
      <c r="FF1" s="256" t="s">
        <v>284</v>
      </c>
      <c r="FG1" s="256" t="s">
        <v>285</v>
      </c>
      <c r="FH1" s="256" t="s">
        <v>286</v>
      </c>
      <c r="FI1" s="256" t="s">
        <v>287</v>
      </c>
      <c r="FJ1" s="256" t="s">
        <v>288</v>
      </c>
      <c r="FK1" s="256" t="s">
        <v>619</v>
      </c>
      <c r="FL1" s="256" t="s">
        <v>618</v>
      </c>
      <c r="FM1" s="256" t="s">
        <v>489</v>
      </c>
      <c r="FN1" s="256" t="s">
        <v>289</v>
      </c>
      <c r="FO1" s="256" t="s">
        <v>466</v>
      </c>
      <c r="FP1" s="256" t="s">
        <v>290</v>
      </c>
      <c r="FQ1" s="256" t="s">
        <v>291</v>
      </c>
      <c r="FR1" s="256" t="s">
        <v>292</v>
      </c>
      <c r="FS1" s="256" t="s">
        <v>293</v>
      </c>
      <c r="FT1" s="256" t="s">
        <v>294</v>
      </c>
      <c r="FU1" s="256" t="s">
        <v>620</v>
      </c>
      <c r="FV1" s="256" t="s">
        <v>621</v>
      </c>
      <c r="FW1" s="256" t="s">
        <v>490</v>
      </c>
      <c r="FX1" s="256" t="s">
        <v>295</v>
      </c>
      <c r="FY1" s="256" t="s">
        <v>467</v>
      </c>
      <c r="FZ1" s="256" t="s">
        <v>296</v>
      </c>
      <c r="GA1" s="256" t="s">
        <v>297</v>
      </c>
      <c r="GB1" s="256" t="s">
        <v>298</v>
      </c>
      <c r="GC1" s="256" t="s">
        <v>299</v>
      </c>
      <c r="GD1" s="256" t="s">
        <v>300</v>
      </c>
      <c r="GE1" s="256" t="s">
        <v>622</v>
      </c>
      <c r="GF1" s="256" t="s">
        <v>623</v>
      </c>
      <c r="GG1" s="256" t="s">
        <v>491</v>
      </c>
      <c r="GH1" s="256" t="s">
        <v>301</v>
      </c>
      <c r="GI1" s="256" t="s">
        <v>468</v>
      </c>
      <c r="GJ1" s="256" t="s">
        <v>302</v>
      </c>
      <c r="GK1" s="256" t="s">
        <v>303</v>
      </c>
      <c r="GL1" s="256" t="s">
        <v>304</v>
      </c>
      <c r="GM1" s="256" t="s">
        <v>305</v>
      </c>
      <c r="GN1" s="256" t="s">
        <v>306</v>
      </c>
      <c r="GO1" s="256" t="s">
        <v>624</v>
      </c>
      <c r="GP1" s="256" t="s">
        <v>625</v>
      </c>
      <c r="GQ1" s="256" t="s">
        <v>492</v>
      </c>
      <c r="GR1" s="256" t="s">
        <v>307</v>
      </c>
      <c r="GS1" s="256" t="s">
        <v>469</v>
      </c>
      <c r="GT1" s="256" t="s">
        <v>308</v>
      </c>
      <c r="GU1" s="256" t="s">
        <v>309</v>
      </c>
      <c r="GV1" s="256" t="s">
        <v>310</v>
      </c>
      <c r="GW1" s="256" t="s">
        <v>311</v>
      </c>
      <c r="GX1" s="256" t="s">
        <v>312</v>
      </c>
      <c r="GY1" s="256" t="s">
        <v>626</v>
      </c>
      <c r="GZ1" s="256" t="s">
        <v>627</v>
      </c>
      <c r="HA1" s="256" t="s">
        <v>493</v>
      </c>
      <c r="HB1" s="256" t="s">
        <v>313</v>
      </c>
      <c r="HC1" s="256" t="s">
        <v>470</v>
      </c>
      <c r="HD1" s="256" t="s">
        <v>314</v>
      </c>
      <c r="HE1" s="256" t="s">
        <v>315</v>
      </c>
      <c r="HF1" s="256" t="s">
        <v>316</v>
      </c>
      <c r="HG1" s="256" t="s">
        <v>317</v>
      </c>
      <c r="HH1" s="256" t="s">
        <v>318</v>
      </c>
      <c r="HI1" s="256" t="s">
        <v>628</v>
      </c>
      <c r="HJ1" s="256" t="s">
        <v>629</v>
      </c>
      <c r="HK1" s="256" t="s">
        <v>494</v>
      </c>
      <c r="HL1" s="256" t="s">
        <v>319</v>
      </c>
      <c r="HM1" s="256" t="s">
        <v>471</v>
      </c>
      <c r="HN1" s="256" t="s">
        <v>320</v>
      </c>
      <c r="HO1" s="256" t="s">
        <v>321</v>
      </c>
      <c r="HP1" s="256" t="s">
        <v>322</v>
      </c>
      <c r="HQ1" s="256" t="s">
        <v>323</v>
      </c>
      <c r="HR1" s="256" t="s">
        <v>324</v>
      </c>
      <c r="HS1" s="256" t="s">
        <v>630</v>
      </c>
      <c r="HT1" s="256" t="s">
        <v>631</v>
      </c>
      <c r="HU1" s="256" t="s">
        <v>495</v>
      </c>
      <c r="HV1" s="256" t="s">
        <v>325</v>
      </c>
      <c r="HW1" s="256" t="s">
        <v>472</v>
      </c>
      <c r="HX1" s="256" t="s">
        <v>326</v>
      </c>
      <c r="HY1" s="256" t="s">
        <v>327</v>
      </c>
      <c r="HZ1" s="256" t="s">
        <v>328</v>
      </c>
      <c r="IA1" s="256" t="s">
        <v>329</v>
      </c>
      <c r="IB1" s="256" t="s">
        <v>330</v>
      </c>
      <c r="IC1" s="256" t="s">
        <v>632</v>
      </c>
      <c r="ID1" s="256" t="s">
        <v>633</v>
      </c>
      <c r="IE1" s="256" t="s">
        <v>496</v>
      </c>
      <c r="IF1" s="256" t="s">
        <v>331</v>
      </c>
      <c r="IG1" s="256" t="s">
        <v>473</v>
      </c>
      <c r="IH1" s="256" t="s">
        <v>332</v>
      </c>
      <c r="II1" s="256" t="s">
        <v>333</v>
      </c>
      <c r="IJ1" s="256" t="s">
        <v>334</v>
      </c>
      <c r="IK1" s="256" t="s">
        <v>335</v>
      </c>
      <c r="IL1" s="256" t="s">
        <v>336</v>
      </c>
      <c r="IM1" s="256" t="s">
        <v>634</v>
      </c>
      <c r="IN1" s="256" t="s">
        <v>635</v>
      </c>
      <c r="IO1" s="256" t="s">
        <v>497</v>
      </c>
      <c r="IP1" s="256" t="s">
        <v>337</v>
      </c>
      <c r="IQ1" s="256" t="s">
        <v>474</v>
      </c>
      <c r="IR1" s="256" t="s">
        <v>338</v>
      </c>
      <c r="IS1" s="256" t="s">
        <v>339</v>
      </c>
      <c r="IT1" s="256" t="s">
        <v>340</v>
      </c>
      <c r="IU1" s="256" t="s">
        <v>341</v>
      </c>
      <c r="IV1" s="256" t="s">
        <v>342</v>
      </c>
      <c r="IW1" s="256" t="s">
        <v>636</v>
      </c>
      <c r="IX1" s="256" t="s">
        <v>637</v>
      </c>
      <c r="IY1" s="256" t="s">
        <v>498</v>
      </c>
      <c r="IZ1" s="256" t="s">
        <v>343</v>
      </c>
      <c r="JA1" s="256" t="s">
        <v>475</v>
      </c>
      <c r="JB1" s="256" t="s">
        <v>344</v>
      </c>
      <c r="JC1" s="256" t="s">
        <v>345</v>
      </c>
      <c r="JD1" s="256" t="s">
        <v>346</v>
      </c>
      <c r="JE1" s="256" t="s">
        <v>347</v>
      </c>
      <c r="JF1" s="256" t="s">
        <v>348</v>
      </c>
      <c r="JG1" s="256" t="s">
        <v>636</v>
      </c>
      <c r="JH1" s="256" t="s">
        <v>637</v>
      </c>
      <c r="JI1" s="256" t="s">
        <v>499</v>
      </c>
      <c r="JJ1" s="256" t="s">
        <v>349</v>
      </c>
      <c r="JK1" s="256" t="s">
        <v>476</v>
      </c>
      <c r="JL1" s="256" t="s">
        <v>350</v>
      </c>
      <c r="JM1" s="256" t="s">
        <v>351</v>
      </c>
      <c r="JN1" s="256" t="s">
        <v>352</v>
      </c>
      <c r="JO1" s="256" t="s">
        <v>353</v>
      </c>
      <c r="JP1" s="256" t="s">
        <v>354</v>
      </c>
      <c r="JQ1" s="256" t="s">
        <v>638</v>
      </c>
      <c r="JR1" s="256" t="s">
        <v>639</v>
      </c>
      <c r="JS1" s="256" t="s">
        <v>500</v>
      </c>
      <c r="JT1" s="256" t="s">
        <v>355</v>
      </c>
      <c r="JU1" s="256" t="s">
        <v>477</v>
      </c>
      <c r="JV1" s="256" t="s">
        <v>356</v>
      </c>
      <c r="JW1" s="256" t="s">
        <v>357</v>
      </c>
      <c r="JX1" s="256" t="s">
        <v>358</v>
      </c>
      <c r="JY1" s="256" t="s">
        <v>359</v>
      </c>
      <c r="JZ1" s="256" t="s">
        <v>360</v>
      </c>
      <c r="KA1" s="256" t="s">
        <v>640</v>
      </c>
      <c r="KB1" s="256" t="s">
        <v>641</v>
      </c>
      <c r="KC1" s="256" t="s">
        <v>501</v>
      </c>
      <c r="KD1" s="256" t="s">
        <v>361</v>
      </c>
      <c r="KE1" s="256" t="s">
        <v>478</v>
      </c>
      <c r="KF1" s="256" t="s">
        <v>362</v>
      </c>
      <c r="KG1" s="256" t="s">
        <v>363</v>
      </c>
      <c r="KH1" s="256" t="s">
        <v>364</v>
      </c>
      <c r="KI1" s="256" t="s">
        <v>365</v>
      </c>
      <c r="KJ1" s="256" t="s">
        <v>366</v>
      </c>
      <c r="KK1" s="256" t="s">
        <v>642</v>
      </c>
      <c r="KL1" s="256" t="s">
        <v>643</v>
      </c>
      <c r="KM1" s="256" t="s">
        <v>502</v>
      </c>
      <c r="KN1" s="256" t="s">
        <v>367</v>
      </c>
      <c r="KO1" s="256" t="s">
        <v>479</v>
      </c>
      <c r="KP1" s="256" t="s">
        <v>368</v>
      </c>
      <c r="KQ1" s="256" t="s">
        <v>369</v>
      </c>
      <c r="KR1" s="256" t="s">
        <v>370</v>
      </c>
      <c r="KS1" s="256" t="s">
        <v>371</v>
      </c>
      <c r="KT1" s="256" t="s">
        <v>372</v>
      </c>
      <c r="KU1" s="256" t="s">
        <v>644</v>
      </c>
      <c r="KV1" s="256" t="s">
        <v>645</v>
      </c>
      <c r="KW1" s="256" t="s">
        <v>503</v>
      </c>
      <c r="KX1" s="256" t="s">
        <v>373</v>
      </c>
      <c r="KY1" s="256" t="s">
        <v>480</v>
      </c>
      <c r="KZ1" s="256" t="s">
        <v>374</v>
      </c>
      <c r="LA1" s="256" t="s">
        <v>375</v>
      </c>
      <c r="LB1" s="256" t="s">
        <v>376</v>
      </c>
      <c r="LC1" s="256" t="s">
        <v>377</v>
      </c>
      <c r="LD1" s="256" t="s">
        <v>378</v>
      </c>
      <c r="LE1" s="256" t="s">
        <v>646</v>
      </c>
      <c r="LF1" s="256" t="s">
        <v>647</v>
      </c>
      <c r="LG1" s="256" t="s">
        <v>504</v>
      </c>
      <c r="LH1" s="256" t="s">
        <v>379</v>
      </c>
      <c r="LI1" s="256" t="s">
        <v>481</v>
      </c>
      <c r="LJ1" s="256" t="s">
        <v>380</v>
      </c>
      <c r="LK1" s="256" t="s">
        <v>381</v>
      </c>
      <c r="LL1" s="256" t="s">
        <v>382</v>
      </c>
      <c r="LM1" s="256" t="s">
        <v>383</v>
      </c>
      <c r="LN1" s="256" t="s">
        <v>384</v>
      </c>
      <c r="LO1" s="256" t="s">
        <v>648</v>
      </c>
      <c r="LP1" s="256" t="s">
        <v>649</v>
      </c>
      <c r="LQ1" s="256" t="s">
        <v>505</v>
      </c>
      <c r="LR1" s="256" t="s">
        <v>385</v>
      </c>
      <c r="LS1" s="256" t="s">
        <v>482</v>
      </c>
      <c r="LT1" s="256" t="s">
        <v>386</v>
      </c>
      <c r="LU1" s="256" t="s">
        <v>387</v>
      </c>
      <c r="LV1" s="256" t="s">
        <v>388</v>
      </c>
      <c r="LW1" s="256" t="s">
        <v>389</v>
      </c>
      <c r="LX1" s="256" t="s">
        <v>390</v>
      </c>
      <c r="LY1" s="256" t="s">
        <v>650</v>
      </c>
      <c r="LZ1" s="256" t="s">
        <v>651</v>
      </c>
      <c r="MA1" s="256" t="s">
        <v>506</v>
      </c>
      <c r="MB1" s="256" t="s">
        <v>391</v>
      </c>
      <c r="MC1" s="256" t="s">
        <v>483</v>
      </c>
      <c r="MD1" s="256" t="s">
        <v>392</v>
      </c>
      <c r="ME1" s="256" t="s">
        <v>393</v>
      </c>
      <c r="MF1" s="256" t="s">
        <v>394</v>
      </c>
      <c r="MG1" s="256" t="s">
        <v>395</v>
      </c>
      <c r="MH1" s="256" t="s">
        <v>396</v>
      </c>
      <c r="MI1" s="256" t="s">
        <v>652</v>
      </c>
      <c r="MJ1" s="256" t="s">
        <v>653</v>
      </c>
      <c r="MK1" s="256" t="s">
        <v>507</v>
      </c>
      <c r="ML1" s="256" t="s">
        <v>519</v>
      </c>
      <c r="MM1" s="256" t="s">
        <v>520</v>
      </c>
      <c r="MN1" s="256" t="s">
        <v>520</v>
      </c>
      <c r="MO1" s="256" t="s">
        <v>11</v>
      </c>
      <c r="MP1" s="257" t="s">
        <v>397</v>
      </c>
      <c r="MQ1" s="257" t="s">
        <v>460</v>
      </c>
      <c r="MR1" s="257" t="s">
        <v>398</v>
      </c>
      <c r="MS1" s="257" t="s">
        <v>399</v>
      </c>
      <c r="MT1" s="257" t="s">
        <v>400</v>
      </c>
      <c r="MU1" s="257" t="s">
        <v>401</v>
      </c>
      <c r="MV1" s="257" t="s">
        <v>402</v>
      </c>
      <c r="MW1" s="257" t="s">
        <v>485</v>
      </c>
      <c r="MX1" s="257" t="s">
        <v>403</v>
      </c>
      <c r="MY1" s="257" t="s">
        <v>460</v>
      </c>
      <c r="MZ1" s="257" t="s">
        <v>398</v>
      </c>
      <c r="NA1" s="257" t="s">
        <v>399</v>
      </c>
      <c r="NB1" s="257" t="s">
        <v>400</v>
      </c>
      <c r="NC1" s="257" t="s">
        <v>401</v>
      </c>
      <c r="ND1" s="257" t="s">
        <v>402</v>
      </c>
      <c r="NE1" s="257" t="s">
        <v>485</v>
      </c>
      <c r="NF1" s="257" t="s">
        <v>404</v>
      </c>
      <c r="NG1" s="257" t="s">
        <v>461</v>
      </c>
      <c r="NH1" s="257" t="s">
        <v>405</v>
      </c>
      <c r="NI1" s="257" t="s">
        <v>406</v>
      </c>
      <c r="NJ1" s="257" t="s">
        <v>407</v>
      </c>
      <c r="NK1" s="257" t="s">
        <v>408</v>
      </c>
      <c r="NL1" s="257" t="s">
        <v>409</v>
      </c>
      <c r="NM1" s="257" t="s">
        <v>484</v>
      </c>
      <c r="NN1" s="257" t="s">
        <v>410</v>
      </c>
      <c r="NO1" s="257" t="s">
        <v>461</v>
      </c>
      <c r="NP1" s="257" t="s">
        <v>405</v>
      </c>
      <c r="NQ1" s="257" t="s">
        <v>406</v>
      </c>
      <c r="NR1" s="257" t="s">
        <v>407</v>
      </c>
      <c r="NS1" s="257" t="s">
        <v>408</v>
      </c>
      <c r="NT1" s="257" t="s">
        <v>409</v>
      </c>
      <c r="NU1" s="257" t="s">
        <v>484</v>
      </c>
      <c r="NV1" s="257" t="s">
        <v>411</v>
      </c>
      <c r="NW1" s="257" t="s">
        <v>462</v>
      </c>
      <c r="NX1" s="257" t="s">
        <v>412</v>
      </c>
      <c r="NY1" s="257" t="s">
        <v>413</v>
      </c>
      <c r="NZ1" s="257" t="s">
        <v>414</v>
      </c>
      <c r="OA1" s="257" t="s">
        <v>415</v>
      </c>
      <c r="OB1" s="257" t="s">
        <v>416</v>
      </c>
      <c r="OC1" s="257" t="s">
        <v>486</v>
      </c>
      <c r="OD1" s="257" t="s">
        <v>417</v>
      </c>
      <c r="OE1" s="257" t="s">
        <v>462</v>
      </c>
      <c r="OF1" s="257" t="s">
        <v>412</v>
      </c>
      <c r="OG1" s="257" t="s">
        <v>413</v>
      </c>
      <c r="OH1" s="257" t="s">
        <v>414</v>
      </c>
      <c r="OI1" s="257" t="s">
        <v>415</v>
      </c>
      <c r="OJ1" s="257" t="s">
        <v>416</v>
      </c>
      <c r="OK1" s="257" t="s">
        <v>486</v>
      </c>
      <c r="OL1" s="257" t="s">
        <v>418</v>
      </c>
      <c r="OM1" s="257" t="s">
        <v>463</v>
      </c>
      <c r="ON1" s="257" t="s">
        <v>419</v>
      </c>
      <c r="OO1" s="257" t="s">
        <v>420</v>
      </c>
      <c r="OP1" s="257" t="s">
        <v>421</v>
      </c>
      <c r="OQ1" s="257" t="s">
        <v>422</v>
      </c>
      <c r="OR1" s="257" t="s">
        <v>423</v>
      </c>
      <c r="OS1" s="257" t="s">
        <v>487</v>
      </c>
      <c r="OT1" s="257" t="s">
        <v>424</v>
      </c>
      <c r="OU1" s="257" t="s">
        <v>463</v>
      </c>
      <c r="OV1" s="257" t="s">
        <v>419</v>
      </c>
      <c r="OW1" s="257" t="s">
        <v>420</v>
      </c>
      <c r="OX1" s="257" t="s">
        <v>421</v>
      </c>
      <c r="OY1" s="257" t="s">
        <v>422</v>
      </c>
      <c r="OZ1" s="257" t="s">
        <v>423</v>
      </c>
      <c r="PA1" s="257" t="s">
        <v>487</v>
      </c>
      <c r="PB1" s="257" t="s">
        <v>425</v>
      </c>
      <c r="PC1" s="257" t="s">
        <v>464</v>
      </c>
      <c r="PD1" s="257" t="s">
        <v>426</v>
      </c>
      <c r="PE1" s="257" t="s">
        <v>427</v>
      </c>
      <c r="PF1" s="257" t="s">
        <v>428</v>
      </c>
      <c r="PG1" s="257" t="s">
        <v>429</v>
      </c>
      <c r="PH1" s="257" t="s">
        <v>430</v>
      </c>
      <c r="PI1" s="257" t="s">
        <v>488</v>
      </c>
      <c r="PJ1" s="257" t="s">
        <v>431</v>
      </c>
      <c r="PK1" s="257" t="s">
        <v>464</v>
      </c>
      <c r="PL1" s="257" t="s">
        <v>426</v>
      </c>
      <c r="PM1" s="257" t="s">
        <v>427</v>
      </c>
      <c r="PN1" s="257" t="s">
        <v>428</v>
      </c>
      <c r="PO1" s="257" t="s">
        <v>429</v>
      </c>
      <c r="PP1" s="257" t="s">
        <v>430</v>
      </c>
      <c r="PQ1" s="257" t="s">
        <v>488</v>
      </c>
      <c r="PR1" s="257" t="s">
        <v>432</v>
      </c>
      <c r="PS1" s="257" t="s">
        <v>465</v>
      </c>
      <c r="PT1" s="257" t="s">
        <v>433</v>
      </c>
      <c r="PU1" s="257" t="s">
        <v>434</v>
      </c>
      <c r="PV1" s="257" t="s">
        <v>435</v>
      </c>
      <c r="PW1" s="257" t="s">
        <v>436</v>
      </c>
      <c r="PX1" s="257" t="s">
        <v>437</v>
      </c>
      <c r="PY1" s="257" t="s">
        <v>489</v>
      </c>
      <c r="PZ1" s="257" t="s">
        <v>438</v>
      </c>
      <c r="QA1" s="257" t="s">
        <v>465</v>
      </c>
      <c r="QB1" s="257" t="s">
        <v>433</v>
      </c>
      <c r="QC1" s="257" t="s">
        <v>434</v>
      </c>
      <c r="QD1" s="257" t="s">
        <v>435</v>
      </c>
      <c r="QE1" s="257" t="s">
        <v>436</v>
      </c>
      <c r="QF1" s="257" t="s">
        <v>437</v>
      </c>
      <c r="QG1" s="257" t="s">
        <v>489</v>
      </c>
      <c r="QH1" s="257" t="s">
        <v>439</v>
      </c>
      <c r="QI1" s="257" t="s">
        <v>466</v>
      </c>
      <c r="QJ1" s="257" t="s">
        <v>440</v>
      </c>
      <c r="QK1" s="257" t="s">
        <v>441</v>
      </c>
      <c r="QL1" s="257" t="s">
        <v>442</v>
      </c>
      <c r="QM1" s="257" t="s">
        <v>443</v>
      </c>
      <c r="QN1" s="257" t="s">
        <v>444</v>
      </c>
      <c r="QO1" s="257" t="s">
        <v>490</v>
      </c>
      <c r="QP1" s="257" t="s">
        <v>445</v>
      </c>
      <c r="QQ1" s="257" t="s">
        <v>466</v>
      </c>
      <c r="QR1" s="257" t="s">
        <v>440</v>
      </c>
      <c r="QS1" s="257" t="s">
        <v>441</v>
      </c>
      <c r="QT1" s="257" t="s">
        <v>442</v>
      </c>
      <c r="QU1" s="257" t="s">
        <v>443</v>
      </c>
      <c r="QV1" s="257" t="s">
        <v>444</v>
      </c>
      <c r="QW1" s="257" t="s">
        <v>490</v>
      </c>
      <c r="QX1" s="257" t="s">
        <v>446</v>
      </c>
      <c r="QY1" s="257" t="s">
        <v>467</v>
      </c>
      <c r="QZ1" s="257" t="s">
        <v>447</v>
      </c>
      <c r="RA1" s="257" t="s">
        <v>448</v>
      </c>
      <c r="RB1" s="257" t="s">
        <v>449</v>
      </c>
      <c r="RC1" s="257" t="s">
        <v>450</v>
      </c>
      <c r="RD1" s="257" t="s">
        <v>451</v>
      </c>
      <c r="RE1" s="257" t="s">
        <v>491</v>
      </c>
      <c r="RF1" s="257" t="s">
        <v>452</v>
      </c>
      <c r="RG1" s="257" t="s">
        <v>467</v>
      </c>
      <c r="RH1" s="257" t="s">
        <v>447</v>
      </c>
      <c r="RI1" s="257" t="s">
        <v>448</v>
      </c>
      <c r="RJ1" s="257" t="s">
        <v>449</v>
      </c>
      <c r="RK1" s="257" t="s">
        <v>450</v>
      </c>
      <c r="RL1" s="257" t="s">
        <v>451</v>
      </c>
      <c r="RM1" s="257" t="s">
        <v>491</v>
      </c>
      <c r="RN1" s="257" t="s">
        <v>453</v>
      </c>
      <c r="RO1" s="257" t="s">
        <v>467</v>
      </c>
      <c r="RP1" s="257" t="s">
        <v>454</v>
      </c>
      <c r="RQ1" s="257" t="s">
        <v>455</v>
      </c>
      <c r="RR1" s="257" t="s">
        <v>456</v>
      </c>
      <c r="RS1" s="257" t="s">
        <v>457</v>
      </c>
      <c r="RT1" s="257" t="s">
        <v>458</v>
      </c>
      <c r="RU1" s="257" t="s">
        <v>492</v>
      </c>
      <c r="RV1" s="257" t="s">
        <v>459</v>
      </c>
      <c r="RW1" s="257" t="s">
        <v>468</v>
      </c>
      <c r="RX1" s="257" t="s">
        <v>454</v>
      </c>
      <c r="RY1" s="257" t="s">
        <v>455</v>
      </c>
      <c r="RZ1" s="257" t="s">
        <v>456</v>
      </c>
      <c r="SA1" s="257" t="s">
        <v>457</v>
      </c>
      <c r="SB1" s="257" t="s">
        <v>458</v>
      </c>
      <c r="SC1" s="257" t="s">
        <v>492</v>
      </c>
      <c r="SD1" s="257" t="s">
        <v>521</v>
      </c>
      <c r="SE1" s="257" t="s">
        <v>522</v>
      </c>
      <c r="SF1" s="257" t="s">
        <v>18</v>
      </c>
      <c r="SG1" s="257" t="s">
        <v>116</v>
      </c>
      <c r="SH1" s="257" t="s">
        <v>12</v>
      </c>
      <c r="SI1" s="258" t="s">
        <v>183</v>
      </c>
      <c r="SJ1" s="311" t="s">
        <v>529</v>
      </c>
      <c r="SK1" s="254" t="s">
        <v>544</v>
      </c>
      <c r="SL1" s="254" t="s">
        <v>543</v>
      </c>
      <c r="SM1" s="254" t="s">
        <v>562</v>
      </c>
    </row>
    <row r="2" spans="1:507" s="259" customFormat="1">
      <c r="A2" s="4"/>
      <c r="B2" s="254">
        <v>0</v>
      </c>
      <c r="C2" s="254">
        <f>B2+1</f>
        <v>1</v>
      </c>
      <c r="D2" s="254">
        <f>C2+1</f>
        <v>2</v>
      </c>
      <c r="E2" s="254">
        <f>D2+1</f>
        <v>3</v>
      </c>
      <c r="F2" s="254">
        <f>E2+1</f>
        <v>4</v>
      </c>
      <c r="G2" s="254">
        <f>F2+1</f>
        <v>5</v>
      </c>
      <c r="H2" s="254">
        <f t="shared" ref="H2:BS2" si="0">G2+1</f>
        <v>6</v>
      </c>
      <c r="I2" s="254">
        <f t="shared" si="0"/>
        <v>7</v>
      </c>
      <c r="J2" s="254">
        <f t="shared" si="0"/>
        <v>8</v>
      </c>
      <c r="K2" s="254">
        <f t="shared" si="0"/>
        <v>9</v>
      </c>
      <c r="L2" s="254">
        <f t="shared" si="0"/>
        <v>10</v>
      </c>
      <c r="M2" s="254">
        <f t="shared" si="0"/>
        <v>11</v>
      </c>
      <c r="N2" s="254">
        <f t="shared" si="0"/>
        <v>12</v>
      </c>
      <c r="O2" s="254">
        <f t="shared" si="0"/>
        <v>13</v>
      </c>
      <c r="P2" s="254">
        <f t="shared" si="0"/>
        <v>14</v>
      </c>
      <c r="Q2" s="255">
        <f t="shared" si="0"/>
        <v>15</v>
      </c>
      <c r="R2" s="255">
        <f t="shared" si="0"/>
        <v>16</v>
      </c>
      <c r="S2" s="255">
        <f t="shared" si="0"/>
        <v>17</v>
      </c>
      <c r="T2" s="255">
        <f t="shared" si="0"/>
        <v>18</v>
      </c>
      <c r="U2" s="255">
        <f t="shared" si="0"/>
        <v>19</v>
      </c>
      <c r="V2" s="255">
        <f t="shared" si="0"/>
        <v>20</v>
      </c>
      <c r="W2" s="255">
        <f t="shared" si="0"/>
        <v>21</v>
      </c>
      <c r="X2" s="255">
        <f t="shared" si="0"/>
        <v>22</v>
      </c>
      <c r="Y2" s="255">
        <f t="shared" si="0"/>
        <v>23</v>
      </c>
      <c r="Z2" s="255">
        <f t="shared" si="0"/>
        <v>24</v>
      </c>
      <c r="AA2" s="255">
        <f t="shared" si="0"/>
        <v>25</v>
      </c>
      <c r="AB2" s="255">
        <f t="shared" si="0"/>
        <v>26</v>
      </c>
      <c r="AC2" s="255">
        <f t="shared" si="0"/>
        <v>27</v>
      </c>
      <c r="AD2" s="255">
        <f t="shared" si="0"/>
        <v>28</v>
      </c>
      <c r="AE2" s="255">
        <f t="shared" si="0"/>
        <v>29</v>
      </c>
      <c r="AF2" s="255">
        <f t="shared" si="0"/>
        <v>30</v>
      </c>
      <c r="AG2" s="255">
        <f t="shared" si="0"/>
        <v>31</v>
      </c>
      <c r="AH2" s="255">
        <f t="shared" si="0"/>
        <v>32</v>
      </c>
      <c r="AI2" s="255">
        <f t="shared" si="0"/>
        <v>33</v>
      </c>
      <c r="AJ2" s="255">
        <f t="shared" si="0"/>
        <v>34</v>
      </c>
      <c r="AK2" s="255">
        <f t="shared" si="0"/>
        <v>35</v>
      </c>
      <c r="AL2" s="255">
        <f t="shared" si="0"/>
        <v>36</v>
      </c>
      <c r="AM2" s="255">
        <f t="shared" si="0"/>
        <v>37</v>
      </c>
      <c r="AN2" s="255">
        <f t="shared" si="0"/>
        <v>38</v>
      </c>
      <c r="AO2" s="255">
        <f t="shared" si="0"/>
        <v>39</v>
      </c>
      <c r="AP2" s="255">
        <f t="shared" si="0"/>
        <v>40</v>
      </c>
      <c r="AQ2" s="255">
        <f t="shared" si="0"/>
        <v>41</v>
      </c>
      <c r="AR2" s="255">
        <f t="shared" si="0"/>
        <v>42</v>
      </c>
      <c r="AS2" s="255">
        <f t="shared" si="0"/>
        <v>43</v>
      </c>
      <c r="AT2" s="255">
        <f t="shared" si="0"/>
        <v>44</v>
      </c>
      <c r="AU2" s="255">
        <f t="shared" si="0"/>
        <v>45</v>
      </c>
      <c r="AV2" s="255">
        <f t="shared" si="0"/>
        <v>46</v>
      </c>
      <c r="AW2" s="255">
        <f t="shared" si="0"/>
        <v>47</v>
      </c>
      <c r="AX2" s="255">
        <f t="shared" si="0"/>
        <v>48</v>
      </c>
      <c r="AY2" s="255">
        <f t="shared" si="0"/>
        <v>49</v>
      </c>
      <c r="AZ2" s="255">
        <f t="shared" si="0"/>
        <v>50</v>
      </c>
      <c r="BA2" s="255">
        <f t="shared" si="0"/>
        <v>51</v>
      </c>
      <c r="BB2" s="255">
        <f t="shared" si="0"/>
        <v>52</v>
      </c>
      <c r="BC2" s="255">
        <f t="shared" si="0"/>
        <v>53</v>
      </c>
      <c r="BD2" s="255">
        <f t="shared" si="0"/>
        <v>54</v>
      </c>
      <c r="BE2" s="255">
        <f t="shared" si="0"/>
        <v>55</v>
      </c>
      <c r="BF2" s="255">
        <f t="shared" si="0"/>
        <v>56</v>
      </c>
      <c r="BG2" s="255">
        <f t="shared" si="0"/>
        <v>57</v>
      </c>
      <c r="BH2" s="255">
        <f t="shared" si="0"/>
        <v>58</v>
      </c>
      <c r="BI2" s="255">
        <f t="shared" si="0"/>
        <v>59</v>
      </c>
      <c r="BJ2" s="255">
        <f t="shared" si="0"/>
        <v>60</v>
      </c>
      <c r="BK2" s="255">
        <f t="shared" si="0"/>
        <v>61</v>
      </c>
      <c r="BL2" s="255">
        <f t="shared" si="0"/>
        <v>62</v>
      </c>
      <c r="BM2" s="255">
        <f t="shared" si="0"/>
        <v>63</v>
      </c>
      <c r="BN2" s="255">
        <f t="shared" si="0"/>
        <v>64</v>
      </c>
      <c r="BO2" s="255">
        <f t="shared" si="0"/>
        <v>65</v>
      </c>
      <c r="BP2" s="255">
        <f t="shared" si="0"/>
        <v>66</v>
      </c>
      <c r="BQ2" s="255">
        <f t="shared" si="0"/>
        <v>67</v>
      </c>
      <c r="BR2" s="255">
        <f t="shared" si="0"/>
        <v>68</v>
      </c>
      <c r="BS2" s="255">
        <f t="shared" si="0"/>
        <v>69</v>
      </c>
      <c r="BT2" s="255">
        <f t="shared" ref="BT2:DL2" si="1">BS2+1</f>
        <v>70</v>
      </c>
      <c r="BU2" s="255">
        <f t="shared" si="1"/>
        <v>71</v>
      </c>
      <c r="BV2" s="255">
        <f t="shared" si="1"/>
        <v>72</v>
      </c>
      <c r="BW2" s="255">
        <f t="shared" si="1"/>
        <v>73</v>
      </c>
      <c r="BX2" s="255">
        <f t="shared" si="1"/>
        <v>74</v>
      </c>
      <c r="BY2" s="255">
        <f t="shared" si="1"/>
        <v>75</v>
      </c>
      <c r="BZ2" s="255">
        <f t="shared" si="1"/>
        <v>76</v>
      </c>
      <c r="CA2" s="255">
        <f t="shared" si="1"/>
        <v>77</v>
      </c>
      <c r="CB2" s="255">
        <f t="shared" si="1"/>
        <v>78</v>
      </c>
      <c r="CC2" s="255">
        <f t="shared" si="1"/>
        <v>79</v>
      </c>
      <c r="CD2" s="255">
        <f t="shared" si="1"/>
        <v>80</v>
      </c>
      <c r="CE2" s="255">
        <f t="shared" si="1"/>
        <v>81</v>
      </c>
      <c r="CF2" s="255">
        <f t="shared" si="1"/>
        <v>82</v>
      </c>
      <c r="CG2" s="255">
        <f t="shared" si="1"/>
        <v>83</v>
      </c>
      <c r="CH2" s="255">
        <f t="shared" si="1"/>
        <v>84</v>
      </c>
      <c r="CI2" s="255">
        <f t="shared" si="1"/>
        <v>85</v>
      </c>
      <c r="CJ2" s="255">
        <f t="shared" si="1"/>
        <v>86</v>
      </c>
      <c r="CK2" s="255">
        <f t="shared" si="1"/>
        <v>87</v>
      </c>
      <c r="CL2" s="255">
        <f t="shared" si="1"/>
        <v>88</v>
      </c>
      <c r="CM2" s="255">
        <f t="shared" si="1"/>
        <v>89</v>
      </c>
      <c r="CN2" s="255">
        <f t="shared" si="1"/>
        <v>90</v>
      </c>
      <c r="CO2" s="255">
        <f t="shared" si="1"/>
        <v>91</v>
      </c>
      <c r="CP2" s="255">
        <f t="shared" si="1"/>
        <v>92</v>
      </c>
      <c r="CQ2" s="255">
        <f t="shared" si="1"/>
        <v>93</v>
      </c>
      <c r="CR2" s="255">
        <f t="shared" si="1"/>
        <v>94</v>
      </c>
      <c r="CS2" s="255">
        <f t="shared" si="1"/>
        <v>95</v>
      </c>
      <c r="CT2" s="255">
        <f t="shared" si="1"/>
        <v>96</v>
      </c>
      <c r="CU2" s="255">
        <f t="shared" si="1"/>
        <v>97</v>
      </c>
      <c r="CV2" s="255">
        <f t="shared" si="1"/>
        <v>98</v>
      </c>
      <c r="CW2" s="255">
        <f t="shared" si="1"/>
        <v>99</v>
      </c>
      <c r="CX2" s="255">
        <f t="shared" si="1"/>
        <v>100</v>
      </c>
      <c r="CY2" s="255">
        <f t="shared" si="1"/>
        <v>101</v>
      </c>
      <c r="CZ2" s="255">
        <f t="shared" si="1"/>
        <v>102</v>
      </c>
      <c r="DA2" s="255">
        <f t="shared" si="1"/>
        <v>103</v>
      </c>
      <c r="DB2" s="255">
        <f t="shared" si="1"/>
        <v>104</v>
      </c>
      <c r="DC2" s="255">
        <f t="shared" si="1"/>
        <v>105</v>
      </c>
      <c r="DD2" s="255">
        <f t="shared" si="1"/>
        <v>106</v>
      </c>
      <c r="DE2" s="255">
        <f t="shared" si="1"/>
        <v>107</v>
      </c>
      <c r="DF2" s="256">
        <f t="shared" si="1"/>
        <v>108</v>
      </c>
      <c r="DG2" s="256">
        <f t="shared" si="1"/>
        <v>109</v>
      </c>
      <c r="DH2" s="256">
        <f t="shared" si="1"/>
        <v>110</v>
      </c>
      <c r="DI2" s="256">
        <f t="shared" si="1"/>
        <v>111</v>
      </c>
      <c r="DJ2" s="256">
        <f t="shared" si="1"/>
        <v>112</v>
      </c>
      <c r="DK2" s="256">
        <f t="shared" si="1"/>
        <v>113</v>
      </c>
      <c r="DL2" s="256">
        <f t="shared" si="1"/>
        <v>114</v>
      </c>
      <c r="DM2" s="256">
        <f>DO2+1</f>
        <v>116</v>
      </c>
      <c r="DN2" s="256">
        <f>DM2+1</f>
        <v>117</v>
      </c>
      <c r="DO2" s="256">
        <f>DL2+1</f>
        <v>115</v>
      </c>
      <c r="DP2" s="256">
        <f>DN2+1</f>
        <v>118</v>
      </c>
      <c r="DQ2" s="256">
        <f t="shared" ref="DQ2:GB2" si="2">DP2+1</f>
        <v>119</v>
      </c>
      <c r="DR2" s="256">
        <f t="shared" si="2"/>
        <v>120</v>
      </c>
      <c r="DS2" s="256">
        <f t="shared" si="2"/>
        <v>121</v>
      </c>
      <c r="DT2" s="256">
        <f t="shared" si="2"/>
        <v>122</v>
      </c>
      <c r="DU2" s="256">
        <f t="shared" si="2"/>
        <v>123</v>
      </c>
      <c r="DV2" s="256">
        <f t="shared" si="2"/>
        <v>124</v>
      </c>
      <c r="DW2" s="256">
        <f t="shared" si="2"/>
        <v>125</v>
      </c>
      <c r="DX2" s="256">
        <f t="shared" si="2"/>
        <v>126</v>
      </c>
      <c r="DY2" s="256">
        <f t="shared" si="2"/>
        <v>127</v>
      </c>
      <c r="DZ2" s="256">
        <f t="shared" si="2"/>
        <v>128</v>
      </c>
      <c r="EA2" s="256">
        <f t="shared" si="2"/>
        <v>129</v>
      </c>
      <c r="EB2" s="256">
        <f t="shared" si="2"/>
        <v>130</v>
      </c>
      <c r="EC2" s="256">
        <f t="shared" si="2"/>
        <v>131</v>
      </c>
      <c r="ED2" s="256">
        <f t="shared" si="2"/>
        <v>132</v>
      </c>
      <c r="EE2" s="256">
        <f t="shared" si="2"/>
        <v>133</v>
      </c>
      <c r="EF2" s="256">
        <f t="shared" si="2"/>
        <v>134</v>
      </c>
      <c r="EG2" s="256">
        <f t="shared" si="2"/>
        <v>135</v>
      </c>
      <c r="EH2" s="256">
        <f t="shared" si="2"/>
        <v>136</v>
      </c>
      <c r="EI2" s="256">
        <f t="shared" si="2"/>
        <v>137</v>
      </c>
      <c r="EJ2" s="256">
        <f t="shared" si="2"/>
        <v>138</v>
      </c>
      <c r="EK2" s="256">
        <f t="shared" si="2"/>
        <v>139</v>
      </c>
      <c r="EL2" s="256">
        <f t="shared" si="2"/>
        <v>140</v>
      </c>
      <c r="EM2" s="256">
        <f t="shared" si="2"/>
        <v>141</v>
      </c>
      <c r="EN2" s="256">
        <f t="shared" si="2"/>
        <v>142</v>
      </c>
      <c r="EO2" s="256">
        <f t="shared" si="2"/>
        <v>143</v>
      </c>
      <c r="EP2" s="256">
        <f t="shared" si="2"/>
        <v>144</v>
      </c>
      <c r="EQ2" s="256">
        <f t="shared" si="2"/>
        <v>145</v>
      </c>
      <c r="ER2" s="256">
        <f t="shared" si="2"/>
        <v>146</v>
      </c>
      <c r="ES2" s="256">
        <f t="shared" si="2"/>
        <v>147</v>
      </c>
      <c r="ET2" s="256">
        <f t="shared" si="2"/>
        <v>148</v>
      </c>
      <c r="EU2" s="256">
        <f t="shared" si="2"/>
        <v>149</v>
      </c>
      <c r="EV2" s="256">
        <f t="shared" si="2"/>
        <v>150</v>
      </c>
      <c r="EW2" s="256">
        <f t="shared" si="2"/>
        <v>151</v>
      </c>
      <c r="EX2" s="256">
        <f t="shared" si="2"/>
        <v>152</v>
      </c>
      <c r="EY2" s="256">
        <f t="shared" si="2"/>
        <v>153</v>
      </c>
      <c r="EZ2" s="256">
        <f t="shared" si="2"/>
        <v>154</v>
      </c>
      <c r="FA2" s="256">
        <f t="shared" si="2"/>
        <v>155</v>
      </c>
      <c r="FB2" s="256">
        <f t="shared" si="2"/>
        <v>156</v>
      </c>
      <c r="FC2" s="256">
        <f t="shared" si="2"/>
        <v>157</v>
      </c>
      <c r="FD2" s="256">
        <f t="shared" si="2"/>
        <v>158</v>
      </c>
      <c r="FE2" s="256">
        <f t="shared" si="2"/>
        <v>159</v>
      </c>
      <c r="FF2" s="256">
        <f t="shared" si="2"/>
        <v>160</v>
      </c>
      <c r="FG2" s="256">
        <f t="shared" si="2"/>
        <v>161</v>
      </c>
      <c r="FH2" s="256">
        <f t="shared" si="2"/>
        <v>162</v>
      </c>
      <c r="FI2" s="256">
        <f t="shared" si="2"/>
        <v>163</v>
      </c>
      <c r="FJ2" s="256">
        <f t="shared" si="2"/>
        <v>164</v>
      </c>
      <c r="FK2" s="256">
        <f t="shared" si="2"/>
        <v>165</v>
      </c>
      <c r="FL2" s="256">
        <f t="shared" si="2"/>
        <v>166</v>
      </c>
      <c r="FM2" s="256">
        <f t="shared" si="2"/>
        <v>167</v>
      </c>
      <c r="FN2" s="256">
        <f t="shared" si="2"/>
        <v>168</v>
      </c>
      <c r="FO2" s="256">
        <f t="shared" si="2"/>
        <v>169</v>
      </c>
      <c r="FP2" s="256">
        <f t="shared" si="2"/>
        <v>170</v>
      </c>
      <c r="FQ2" s="256">
        <f t="shared" si="2"/>
        <v>171</v>
      </c>
      <c r="FR2" s="256">
        <f t="shared" si="2"/>
        <v>172</v>
      </c>
      <c r="FS2" s="256">
        <f t="shared" si="2"/>
        <v>173</v>
      </c>
      <c r="FT2" s="256">
        <f t="shared" si="2"/>
        <v>174</v>
      </c>
      <c r="FU2" s="256">
        <f t="shared" si="2"/>
        <v>175</v>
      </c>
      <c r="FV2" s="256">
        <f t="shared" si="2"/>
        <v>176</v>
      </c>
      <c r="FW2" s="256">
        <f t="shared" si="2"/>
        <v>177</v>
      </c>
      <c r="FX2" s="256">
        <f t="shared" si="2"/>
        <v>178</v>
      </c>
      <c r="FY2" s="256">
        <f t="shared" si="2"/>
        <v>179</v>
      </c>
      <c r="FZ2" s="256">
        <f t="shared" si="2"/>
        <v>180</v>
      </c>
      <c r="GA2" s="256">
        <f t="shared" si="2"/>
        <v>181</v>
      </c>
      <c r="GB2" s="256">
        <f t="shared" si="2"/>
        <v>182</v>
      </c>
      <c r="GC2" s="256">
        <f t="shared" ref="GC2:IN2" si="3">GB2+1</f>
        <v>183</v>
      </c>
      <c r="GD2" s="256">
        <f t="shared" si="3"/>
        <v>184</v>
      </c>
      <c r="GE2" s="256">
        <f t="shared" si="3"/>
        <v>185</v>
      </c>
      <c r="GF2" s="256">
        <f t="shared" si="3"/>
        <v>186</v>
      </c>
      <c r="GG2" s="256">
        <f t="shared" si="3"/>
        <v>187</v>
      </c>
      <c r="GH2" s="256">
        <f t="shared" si="3"/>
        <v>188</v>
      </c>
      <c r="GI2" s="256">
        <f t="shared" si="3"/>
        <v>189</v>
      </c>
      <c r="GJ2" s="256">
        <f t="shared" si="3"/>
        <v>190</v>
      </c>
      <c r="GK2" s="256">
        <f t="shared" si="3"/>
        <v>191</v>
      </c>
      <c r="GL2" s="256">
        <f t="shared" si="3"/>
        <v>192</v>
      </c>
      <c r="GM2" s="256">
        <f t="shared" si="3"/>
        <v>193</v>
      </c>
      <c r="GN2" s="256">
        <f t="shared" si="3"/>
        <v>194</v>
      </c>
      <c r="GO2" s="256">
        <f t="shared" si="3"/>
        <v>195</v>
      </c>
      <c r="GP2" s="256">
        <f t="shared" si="3"/>
        <v>196</v>
      </c>
      <c r="GQ2" s="256">
        <f t="shared" si="3"/>
        <v>197</v>
      </c>
      <c r="GR2" s="256">
        <f t="shared" si="3"/>
        <v>198</v>
      </c>
      <c r="GS2" s="256">
        <f t="shared" si="3"/>
        <v>199</v>
      </c>
      <c r="GT2" s="256">
        <f t="shared" si="3"/>
        <v>200</v>
      </c>
      <c r="GU2" s="256">
        <f t="shared" si="3"/>
        <v>201</v>
      </c>
      <c r="GV2" s="256">
        <f t="shared" si="3"/>
        <v>202</v>
      </c>
      <c r="GW2" s="256">
        <f t="shared" si="3"/>
        <v>203</v>
      </c>
      <c r="GX2" s="256">
        <f t="shared" si="3"/>
        <v>204</v>
      </c>
      <c r="GY2" s="256">
        <f t="shared" si="3"/>
        <v>205</v>
      </c>
      <c r="GZ2" s="256">
        <f t="shared" si="3"/>
        <v>206</v>
      </c>
      <c r="HA2" s="256">
        <f t="shared" si="3"/>
        <v>207</v>
      </c>
      <c r="HB2" s="256">
        <f t="shared" si="3"/>
        <v>208</v>
      </c>
      <c r="HC2" s="256">
        <f t="shared" si="3"/>
        <v>209</v>
      </c>
      <c r="HD2" s="256">
        <f t="shared" si="3"/>
        <v>210</v>
      </c>
      <c r="HE2" s="256">
        <f t="shared" si="3"/>
        <v>211</v>
      </c>
      <c r="HF2" s="256">
        <f t="shared" si="3"/>
        <v>212</v>
      </c>
      <c r="HG2" s="256">
        <f t="shared" si="3"/>
        <v>213</v>
      </c>
      <c r="HH2" s="256">
        <f t="shared" si="3"/>
        <v>214</v>
      </c>
      <c r="HI2" s="256">
        <f t="shared" si="3"/>
        <v>215</v>
      </c>
      <c r="HJ2" s="256">
        <f t="shared" si="3"/>
        <v>216</v>
      </c>
      <c r="HK2" s="256">
        <f t="shared" si="3"/>
        <v>217</v>
      </c>
      <c r="HL2" s="256">
        <f t="shared" si="3"/>
        <v>218</v>
      </c>
      <c r="HM2" s="256">
        <f t="shared" si="3"/>
        <v>219</v>
      </c>
      <c r="HN2" s="256">
        <f t="shared" si="3"/>
        <v>220</v>
      </c>
      <c r="HO2" s="256">
        <f t="shared" si="3"/>
        <v>221</v>
      </c>
      <c r="HP2" s="256">
        <f t="shared" si="3"/>
        <v>222</v>
      </c>
      <c r="HQ2" s="256">
        <f t="shared" si="3"/>
        <v>223</v>
      </c>
      <c r="HR2" s="256">
        <f t="shared" si="3"/>
        <v>224</v>
      </c>
      <c r="HS2" s="256">
        <f t="shared" si="3"/>
        <v>225</v>
      </c>
      <c r="HT2" s="256">
        <f t="shared" si="3"/>
        <v>226</v>
      </c>
      <c r="HU2" s="256">
        <f t="shared" si="3"/>
        <v>227</v>
      </c>
      <c r="HV2" s="256">
        <f t="shared" si="3"/>
        <v>228</v>
      </c>
      <c r="HW2" s="256">
        <f t="shared" si="3"/>
        <v>229</v>
      </c>
      <c r="HX2" s="256">
        <f t="shared" si="3"/>
        <v>230</v>
      </c>
      <c r="HY2" s="256">
        <f t="shared" si="3"/>
        <v>231</v>
      </c>
      <c r="HZ2" s="256">
        <f t="shared" si="3"/>
        <v>232</v>
      </c>
      <c r="IA2" s="256">
        <f t="shared" si="3"/>
        <v>233</v>
      </c>
      <c r="IB2" s="256">
        <f t="shared" si="3"/>
        <v>234</v>
      </c>
      <c r="IC2" s="256">
        <f t="shared" si="3"/>
        <v>235</v>
      </c>
      <c r="ID2" s="256">
        <f t="shared" si="3"/>
        <v>236</v>
      </c>
      <c r="IE2" s="256">
        <f t="shared" si="3"/>
        <v>237</v>
      </c>
      <c r="IF2" s="256">
        <f t="shared" si="3"/>
        <v>238</v>
      </c>
      <c r="IG2" s="256">
        <f t="shared" si="3"/>
        <v>239</v>
      </c>
      <c r="IH2" s="256">
        <f t="shared" si="3"/>
        <v>240</v>
      </c>
      <c r="II2" s="256">
        <f t="shared" si="3"/>
        <v>241</v>
      </c>
      <c r="IJ2" s="256">
        <f t="shared" si="3"/>
        <v>242</v>
      </c>
      <c r="IK2" s="256">
        <f t="shared" si="3"/>
        <v>243</v>
      </c>
      <c r="IL2" s="256">
        <f t="shared" si="3"/>
        <v>244</v>
      </c>
      <c r="IM2" s="256">
        <f t="shared" si="3"/>
        <v>245</v>
      </c>
      <c r="IN2" s="256">
        <f t="shared" si="3"/>
        <v>246</v>
      </c>
      <c r="IO2" s="256">
        <f t="shared" ref="IO2:KZ2" si="4">IN2+1</f>
        <v>247</v>
      </c>
      <c r="IP2" s="256">
        <f t="shared" si="4"/>
        <v>248</v>
      </c>
      <c r="IQ2" s="256">
        <f t="shared" si="4"/>
        <v>249</v>
      </c>
      <c r="IR2" s="256">
        <f t="shared" si="4"/>
        <v>250</v>
      </c>
      <c r="IS2" s="256">
        <f t="shared" si="4"/>
        <v>251</v>
      </c>
      <c r="IT2" s="256">
        <f t="shared" si="4"/>
        <v>252</v>
      </c>
      <c r="IU2" s="256">
        <f t="shared" si="4"/>
        <v>253</v>
      </c>
      <c r="IV2" s="256">
        <f t="shared" si="4"/>
        <v>254</v>
      </c>
      <c r="IW2" s="256">
        <f t="shared" si="4"/>
        <v>255</v>
      </c>
      <c r="IX2" s="256">
        <f t="shared" si="4"/>
        <v>256</v>
      </c>
      <c r="IY2" s="256">
        <f t="shared" si="4"/>
        <v>257</v>
      </c>
      <c r="IZ2" s="256">
        <f t="shared" si="4"/>
        <v>258</v>
      </c>
      <c r="JA2" s="256">
        <f t="shared" si="4"/>
        <v>259</v>
      </c>
      <c r="JB2" s="256">
        <f t="shared" si="4"/>
        <v>260</v>
      </c>
      <c r="JC2" s="256">
        <f t="shared" si="4"/>
        <v>261</v>
      </c>
      <c r="JD2" s="256">
        <f t="shared" si="4"/>
        <v>262</v>
      </c>
      <c r="JE2" s="256">
        <f t="shared" si="4"/>
        <v>263</v>
      </c>
      <c r="JF2" s="256">
        <f t="shared" si="4"/>
        <v>264</v>
      </c>
      <c r="JG2" s="256">
        <f t="shared" si="4"/>
        <v>265</v>
      </c>
      <c r="JH2" s="256">
        <f t="shared" si="4"/>
        <v>266</v>
      </c>
      <c r="JI2" s="256">
        <f t="shared" si="4"/>
        <v>267</v>
      </c>
      <c r="JJ2" s="256">
        <f t="shared" si="4"/>
        <v>268</v>
      </c>
      <c r="JK2" s="256">
        <f t="shared" si="4"/>
        <v>269</v>
      </c>
      <c r="JL2" s="256">
        <f t="shared" si="4"/>
        <v>270</v>
      </c>
      <c r="JM2" s="256">
        <f t="shared" si="4"/>
        <v>271</v>
      </c>
      <c r="JN2" s="256">
        <f t="shared" si="4"/>
        <v>272</v>
      </c>
      <c r="JO2" s="256">
        <f t="shared" si="4"/>
        <v>273</v>
      </c>
      <c r="JP2" s="256">
        <f t="shared" si="4"/>
        <v>274</v>
      </c>
      <c r="JQ2" s="256">
        <f t="shared" si="4"/>
        <v>275</v>
      </c>
      <c r="JR2" s="256">
        <f t="shared" si="4"/>
        <v>276</v>
      </c>
      <c r="JS2" s="256">
        <f t="shared" si="4"/>
        <v>277</v>
      </c>
      <c r="JT2" s="256">
        <f t="shared" si="4"/>
        <v>278</v>
      </c>
      <c r="JU2" s="256">
        <f t="shared" si="4"/>
        <v>279</v>
      </c>
      <c r="JV2" s="256">
        <f t="shared" si="4"/>
        <v>280</v>
      </c>
      <c r="JW2" s="256">
        <f t="shared" si="4"/>
        <v>281</v>
      </c>
      <c r="JX2" s="256">
        <f t="shared" si="4"/>
        <v>282</v>
      </c>
      <c r="JY2" s="256">
        <f t="shared" si="4"/>
        <v>283</v>
      </c>
      <c r="JZ2" s="256">
        <f t="shared" si="4"/>
        <v>284</v>
      </c>
      <c r="KA2" s="256">
        <f t="shared" si="4"/>
        <v>285</v>
      </c>
      <c r="KB2" s="256">
        <f t="shared" si="4"/>
        <v>286</v>
      </c>
      <c r="KC2" s="256">
        <f t="shared" si="4"/>
        <v>287</v>
      </c>
      <c r="KD2" s="256">
        <f t="shared" si="4"/>
        <v>288</v>
      </c>
      <c r="KE2" s="256">
        <f t="shared" si="4"/>
        <v>289</v>
      </c>
      <c r="KF2" s="256">
        <f t="shared" si="4"/>
        <v>290</v>
      </c>
      <c r="KG2" s="256">
        <f t="shared" si="4"/>
        <v>291</v>
      </c>
      <c r="KH2" s="256">
        <f t="shared" si="4"/>
        <v>292</v>
      </c>
      <c r="KI2" s="256">
        <f t="shared" si="4"/>
        <v>293</v>
      </c>
      <c r="KJ2" s="256">
        <f t="shared" si="4"/>
        <v>294</v>
      </c>
      <c r="KK2" s="256">
        <f t="shared" si="4"/>
        <v>295</v>
      </c>
      <c r="KL2" s="256">
        <f t="shared" si="4"/>
        <v>296</v>
      </c>
      <c r="KM2" s="256">
        <f t="shared" si="4"/>
        <v>297</v>
      </c>
      <c r="KN2" s="256">
        <f t="shared" si="4"/>
        <v>298</v>
      </c>
      <c r="KO2" s="256">
        <f t="shared" si="4"/>
        <v>299</v>
      </c>
      <c r="KP2" s="256">
        <f t="shared" si="4"/>
        <v>300</v>
      </c>
      <c r="KQ2" s="256">
        <f t="shared" si="4"/>
        <v>301</v>
      </c>
      <c r="KR2" s="256">
        <f t="shared" si="4"/>
        <v>302</v>
      </c>
      <c r="KS2" s="256">
        <f t="shared" si="4"/>
        <v>303</v>
      </c>
      <c r="KT2" s="256">
        <f t="shared" si="4"/>
        <v>304</v>
      </c>
      <c r="KU2" s="256">
        <f t="shared" si="4"/>
        <v>305</v>
      </c>
      <c r="KV2" s="256">
        <f t="shared" si="4"/>
        <v>306</v>
      </c>
      <c r="KW2" s="256">
        <f t="shared" si="4"/>
        <v>307</v>
      </c>
      <c r="KX2" s="256">
        <f t="shared" si="4"/>
        <v>308</v>
      </c>
      <c r="KY2" s="256">
        <f t="shared" si="4"/>
        <v>309</v>
      </c>
      <c r="KZ2" s="256">
        <f t="shared" si="4"/>
        <v>310</v>
      </c>
      <c r="LA2" s="256">
        <f t="shared" ref="LA2:NL2" si="5">KZ2+1</f>
        <v>311</v>
      </c>
      <c r="LB2" s="256">
        <f t="shared" si="5"/>
        <v>312</v>
      </c>
      <c r="LC2" s="256">
        <f t="shared" si="5"/>
        <v>313</v>
      </c>
      <c r="LD2" s="256">
        <f t="shared" si="5"/>
        <v>314</v>
      </c>
      <c r="LE2" s="256">
        <f t="shared" si="5"/>
        <v>315</v>
      </c>
      <c r="LF2" s="256">
        <f t="shared" si="5"/>
        <v>316</v>
      </c>
      <c r="LG2" s="256">
        <f t="shared" si="5"/>
        <v>317</v>
      </c>
      <c r="LH2" s="256">
        <f t="shared" si="5"/>
        <v>318</v>
      </c>
      <c r="LI2" s="256">
        <f t="shared" si="5"/>
        <v>319</v>
      </c>
      <c r="LJ2" s="256">
        <f t="shared" si="5"/>
        <v>320</v>
      </c>
      <c r="LK2" s="256">
        <f t="shared" si="5"/>
        <v>321</v>
      </c>
      <c r="LL2" s="256">
        <f t="shared" si="5"/>
        <v>322</v>
      </c>
      <c r="LM2" s="256">
        <f t="shared" si="5"/>
        <v>323</v>
      </c>
      <c r="LN2" s="256">
        <f t="shared" si="5"/>
        <v>324</v>
      </c>
      <c r="LO2" s="256">
        <f t="shared" si="5"/>
        <v>325</v>
      </c>
      <c r="LP2" s="256">
        <f t="shared" si="5"/>
        <v>326</v>
      </c>
      <c r="LQ2" s="256">
        <f t="shared" si="5"/>
        <v>327</v>
      </c>
      <c r="LR2" s="256">
        <f t="shared" si="5"/>
        <v>328</v>
      </c>
      <c r="LS2" s="256">
        <f t="shared" si="5"/>
        <v>329</v>
      </c>
      <c r="LT2" s="256">
        <f t="shared" si="5"/>
        <v>330</v>
      </c>
      <c r="LU2" s="256">
        <f t="shared" si="5"/>
        <v>331</v>
      </c>
      <c r="LV2" s="256">
        <f t="shared" si="5"/>
        <v>332</v>
      </c>
      <c r="LW2" s="256">
        <f t="shared" si="5"/>
        <v>333</v>
      </c>
      <c r="LX2" s="256">
        <f t="shared" si="5"/>
        <v>334</v>
      </c>
      <c r="LY2" s="256">
        <f t="shared" si="5"/>
        <v>335</v>
      </c>
      <c r="LZ2" s="256">
        <f t="shared" si="5"/>
        <v>336</v>
      </c>
      <c r="MA2" s="256">
        <f t="shared" si="5"/>
        <v>337</v>
      </c>
      <c r="MB2" s="256">
        <f t="shared" si="5"/>
        <v>338</v>
      </c>
      <c r="MC2" s="256">
        <f t="shared" si="5"/>
        <v>339</v>
      </c>
      <c r="MD2" s="256">
        <f t="shared" si="5"/>
        <v>340</v>
      </c>
      <c r="ME2" s="256">
        <f t="shared" si="5"/>
        <v>341</v>
      </c>
      <c r="MF2" s="256">
        <f t="shared" si="5"/>
        <v>342</v>
      </c>
      <c r="MG2" s="256">
        <f t="shared" si="5"/>
        <v>343</v>
      </c>
      <c r="MH2" s="256">
        <f t="shared" si="5"/>
        <v>344</v>
      </c>
      <c r="MI2" s="256">
        <f t="shared" si="5"/>
        <v>345</v>
      </c>
      <c r="MJ2" s="256">
        <f t="shared" si="5"/>
        <v>346</v>
      </c>
      <c r="MK2" s="256">
        <f t="shared" si="5"/>
        <v>347</v>
      </c>
      <c r="ML2" s="256">
        <f t="shared" si="5"/>
        <v>348</v>
      </c>
      <c r="MM2" s="256">
        <f t="shared" si="5"/>
        <v>349</v>
      </c>
      <c r="MN2" s="256">
        <f t="shared" si="5"/>
        <v>350</v>
      </c>
      <c r="MO2" s="256">
        <f t="shared" si="5"/>
        <v>351</v>
      </c>
      <c r="MP2" s="257">
        <f t="shared" si="5"/>
        <v>352</v>
      </c>
      <c r="MQ2" s="257">
        <f t="shared" si="5"/>
        <v>353</v>
      </c>
      <c r="MR2" s="257">
        <f t="shared" si="5"/>
        <v>354</v>
      </c>
      <c r="MS2" s="257">
        <f t="shared" si="5"/>
        <v>355</v>
      </c>
      <c r="MT2" s="257">
        <f t="shared" si="5"/>
        <v>356</v>
      </c>
      <c r="MU2" s="257">
        <f t="shared" si="5"/>
        <v>357</v>
      </c>
      <c r="MV2" s="257">
        <f t="shared" si="5"/>
        <v>358</v>
      </c>
      <c r="MW2" s="257">
        <f t="shared" si="5"/>
        <v>359</v>
      </c>
      <c r="MX2" s="257">
        <f t="shared" si="5"/>
        <v>360</v>
      </c>
      <c r="MY2" s="257">
        <f t="shared" si="5"/>
        <v>361</v>
      </c>
      <c r="MZ2" s="257">
        <f t="shared" si="5"/>
        <v>362</v>
      </c>
      <c r="NA2" s="257">
        <f t="shared" si="5"/>
        <v>363</v>
      </c>
      <c r="NB2" s="257">
        <f t="shared" si="5"/>
        <v>364</v>
      </c>
      <c r="NC2" s="257">
        <f t="shared" si="5"/>
        <v>365</v>
      </c>
      <c r="ND2" s="257">
        <f t="shared" si="5"/>
        <v>366</v>
      </c>
      <c r="NE2" s="257">
        <f t="shared" si="5"/>
        <v>367</v>
      </c>
      <c r="NF2" s="257">
        <f t="shared" si="5"/>
        <v>368</v>
      </c>
      <c r="NG2" s="257">
        <f t="shared" si="5"/>
        <v>369</v>
      </c>
      <c r="NH2" s="257">
        <f t="shared" si="5"/>
        <v>370</v>
      </c>
      <c r="NI2" s="257">
        <f t="shared" si="5"/>
        <v>371</v>
      </c>
      <c r="NJ2" s="257">
        <f t="shared" si="5"/>
        <v>372</v>
      </c>
      <c r="NK2" s="257">
        <f t="shared" si="5"/>
        <v>373</v>
      </c>
      <c r="NL2" s="257">
        <f t="shared" si="5"/>
        <v>374</v>
      </c>
      <c r="NM2" s="257">
        <f t="shared" ref="NM2:PX2" si="6">NL2+1</f>
        <v>375</v>
      </c>
      <c r="NN2" s="257">
        <f t="shared" si="6"/>
        <v>376</v>
      </c>
      <c r="NO2" s="257">
        <f t="shared" si="6"/>
        <v>377</v>
      </c>
      <c r="NP2" s="257">
        <f t="shared" si="6"/>
        <v>378</v>
      </c>
      <c r="NQ2" s="257">
        <f t="shared" si="6"/>
        <v>379</v>
      </c>
      <c r="NR2" s="257">
        <f t="shared" si="6"/>
        <v>380</v>
      </c>
      <c r="NS2" s="257">
        <f t="shared" si="6"/>
        <v>381</v>
      </c>
      <c r="NT2" s="257">
        <f t="shared" si="6"/>
        <v>382</v>
      </c>
      <c r="NU2" s="257">
        <f t="shared" si="6"/>
        <v>383</v>
      </c>
      <c r="NV2" s="257">
        <f t="shared" si="6"/>
        <v>384</v>
      </c>
      <c r="NW2" s="257">
        <f t="shared" si="6"/>
        <v>385</v>
      </c>
      <c r="NX2" s="257">
        <f t="shared" si="6"/>
        <v>386</v>
      </c>
      <c r="NY2" s="257">
        <f t="shared" si="6"/>
        <v>387</v>
      </c>
      <c r="NZ2" s="257">
        <f t="shared" si="6"/>
        <v>388</v>
      </c>
      <c r="OA2" s="257">
        <f t="shared" si="6"/>
        <v>389</v>
      </c>
      <c r="OB2" s="257">
        <f t="shared" si="6"/>
        <v>390</v>
      </c>
      <c r="OC2" s="257">
        <f t="shared" si="6"/>
        <v>391</v>
      </c>
      <c r="OD2" s="257">
        <f t="shared" si="6"/>
        <v>392</v>
      </c>
      <c r="OE2" s="257">
        <f t="shared" si="6"/>
        <v>393</v>
      </c>
      <c r="OF2" s="257">
        <f t="shared" si="6"/>
        <v>394</v>
      </c>
      <c r="OG2" s="257">
        <f t="shared" si="6"/>
        <v>395</v>
      </c>
      <c r="OH2" s="257">
        <f t="shared" si="6"/>
        <v>396</v>
      </c>
      <c r="OI2" s="257">
        <f t="shared" si="6"/>
        <v>397</v>
      </c>
      <c r="OJ2" s="257">
        <f t="shared" si="6"/>
        <v>398</v>
      </c>
      <c r="OK2" s="257">
        <f t="shared" si="6"/>
        <v>399</v>
      </c>
      <c r="OL2" s="257">
        <f t="shared" si="6"/>
        <v>400</v>
      </c>
      <c r="OM2" s="257">
        <f t="shared" si="6"/>
        <v>401</v>
      </c>
      <c r="ON2" s="257">
        <f t="shared" si="6"/>
        <v>402</v>
      </c>
      <c r="OO2" s="257">
        <f t="shared" si="6"/>
        <v>403</v>
      </c>
      <c r="OP2" s="257">
        <f t="shared" si="6"/>
        <v>404</v>
      </c>
      <c r="OQ2" s="257">
        <f t="shared" si="6"/>
        <v>405</v>
      </c>
      <c r="OR2" s="257">
        <f t="shared" si="6"/>
        <v>406</v>
      </c>
      <c r="OS2" s="257">
        <f t="shared" si="6"/>
        <v>407</v>
      </c>
      <c r="OT2" s="257">
        <f t="shared" si="6"/>
        <v>408</v>
      </c>
      <c r="OU2" s="257">
        <f t="shared" si="6"/>
        <v>409</v>
      </c>
      <c r="OV2" s="257">
        <f t="shared" si="6"/>
        <v>410</v>
      </c>
      <c r="OW2" s="257">
        <f t="shared" si="6"/>
        <v>411</v>
      </c>
      <c r="OX2" s="257">
        <f t="shared" si="6"/>
        <v>412</v>
      </c>
      <c r="OY2" s="257">
        <f t="shared" si="6"/>
        <v>413</v>
      </c>
      <c r="OZ2" s="257">
        <f t="shared" si="6"/>
        <v>414</v>
      </c>
      <c r="PA2" s="257">
        <f t="shared" si="6"/>
        <v>415</v>
      </c>
      <c r="PB2" s="257">
        <f t="shared" si="6"/>
        <v>416</v>
      </c>
      <c r="PC2" s="257">
        <f t="shared" si="6"/>
        <v>417</v>
      </c>
      <c r="PD2" s="257">
        <f t="shared" si="6"/>
        <v>418</v>
      </c>
      <c r="PE2" s="257">
        <f t="shared" si="6"/>
        <v>419</v>
      </c>
      <c r="PF2" s="257">
        <f t="shared" si="6"/>
        <v>420</v>
      </c>
      <c r="PG2" s="257">
        <f t="shared" si="6"/>
        <v>421</v>
      </c>
      <c r="PH2" s="257">
        <f t="shared" si="6"/>
        <v>422</v>
      </c>
      <c r="PI2" s="257">
        <f t="shared" si="6"/>
        <v>423</v>
      </c>
      <c r="PJ2" s="257">
        <f t="shared" si="6"/>
        <v>424</v>
      </c>
      <c r="PK2" s="257">
        <f t="shared" si="6"/>
        <v>425</v>
      </c>
      <c r="PL2" s="257">
        <f t="shared" si="6"/>
        <v>426</v>
      </c>
      <c r="PM2" s="257">
        <f t="shared" si="6"/>
        <v>427</v>
      </c>
      <c r="PN2" s="257">
        <f t="shared" si="6"/>
        <v>428</v>
      </c>
      <c r="PO2" s="257">
        <f t="shared" si="6"/>
        <v>429</v>
      </c>
      <c r="PP2" s="257">
        <f t="shared" si="6"/>
        <v>430</v>
      </c>
      <c r="PQ2" s="257">
        <f t="shared" si="6"/>
        <v>431</v>
      </c>
      <c r="PR2" s="257">
        <f t="shared" si="6"/>
        <v>432</v>
      </c>
      <c r="PS2" s="257">
        <f t="shared" si="6"/>
        <v>433</v>
      </c>
      <c r="PT2" s="257">
        <f t="shared" si="6"/>
        <v>434</v>
      </c>
      <c r="PU2" s="257">
        <f t="shared" si="6"/>
        <v>435</v>
      </c>
      <c r="PV2" s="257">
        <f t="shared" si="6"/>
        <v>436</v>
      </c>
      <c r="PW2" s="257">
        <f t="shared" si="6"/>
        <v>437</v>
      </c>
      <c r="PX2" s="257">
        <f t="shared" si="6"/>
        <v>438</v>
      </c>
      <c r="PY2" s="257">
        <f t="shared" ref="PY2:SJ2" si="7">PX2+1</f>
        <v>439</v>
      </c>
      <c r="PZ2" s="257">
        <f t="shared" si="7"/>
        <v>440</v>
      </c>
      <c r="QA2" s="257">
        <f t="shared" si="7"/>
        <v>441</v>
      </c>
      <c r="QB2" s="257">
        <f t="shared" si="7"/>
        <v>442</v>
      </c>
      <c r="QC2" s="257">
        <f t="shared" si="7"/>
        <v>443</v>
      </c>
      <c r="QD2" s="257">
        <f t="shared" si="7"/>
        <v>444</v>
      </c>
      <c r="QE2" s="257">
        <f t="shared" si="7"/>
        <v>445</v>
      </c>
      <c r="QF2" s="257">
        <f t="shared" si="7"/>
        <v>446</v>
      </c>
      <c r="QG2" s="257">
        <f t="shared" si="7"/>
        <v>447</v>
      </c>
      <c r="QH2" s="257">
        <f t="shared" si="7"/>
        <v>448</v>
      </c>
      <c r="QI2" s="257">
        <f t="shared" si="7"/>
        <v>449</v>
      </c>
      <c r="QJ2" s="257">
        <f t="shared" si="7"/>
        <v>450</v>
      </c>
      <c r="QK2" s="257">
        <f t="shared" si="7"/>
        <v>451</v>
      </c>
      <c r="QL2" s="257">
        <f t="shared" si="7"/>
        <v>452</v>
      </c>
      <c r="QM2" s="257">
        <f t="shared" si="7"/>
        <v>453</v>
      </c>
      <c r="QN2" s="257">
        <f t="shared" si="7"/>
        <v>454</v>
      </c>
      <c r="QO2" s="257">
        <f t="shared" si="7"/>
        <v>455</v>
      </c>
      <c r="QP2" s="257">
        <f t="shared" si="7"/>
        <v>456</v>
      </c>
      <c r="QQ2" s="257">
        <f t="shared" si="7"/>
        <v>457</v>
      </c>
      <c r="QR2" s="257">
        <f t="shared" si="7"/>
        <v>458</v>
      </c>
      <c r="QS2" s="257">
        <f t="shared" si="7"/>
        <v>459</v>
      </c>
      <c r="QT2" s="257">
        <f t="shared" si="7"/>
        <v>460</v>
      </c>
      <c r="QU2" s="257">
        <f t="shared" si="7"/>
        <v>461</v>
      </c>
      <c r="QV2" s="257">
        <f t="shared" si="7"/>
        <v>462</v>
      </c>
      <c r="QW2" s="257">
        <f t="shared" si="7"/>
        <v>463</v>
      </c>
      <c r="QX2" s="257">
        <f t="shared" si="7"/>
        <v>464</v>
      </c>
      <c r="QY2" s="257">
        <f t="shared" si="7"/>
        <v>465</v>
      </c>
      <c r="QZ2" s="257">
        <f t="shared" si="7"/>
        <v>466</v>
      </c>
      <c r="RA2" s="257">
        <f t="shared" si="7"/>
        <v>467</v>
      </c>
      <c r="RB2" s="257">
        <f t="shared" si="7"/>
        <v>468</v>
      </c>
      <c r="RC2" s="257">
        <f t="shared" si="7"/>
        <v>469</v>
      </c>
      <c r="RD2" s="257">
        <f t="shared" si="7"/>
        <v>470</v>
      </c>
      <c r="RE2" s="257">
        <f t="shared" si="7"/>
        <v>471</v>
      </c>
      <c r="RF2" s="257">
        <f t="shared" si="7"/>
        <v>472</v>
      </c>
      <c r="RG2" s="257">
        <f t="shared" si="7"/>
        <v>473</v>
      </c>
      <c r="RH2" s="257">
        <f t="shared" si="7"/>
        <v>474</v>
      </c>
      <c r="RI2" s="257">
        <f t="shared" si="7"/>
        <v>475</v>
      </c>
      <c r="RJ2" s="257">
        <f t="shared" si="7"/>
        <v>476</v>
      </c>
      <c r="RK2" s="257">
        <f t="shared" si="7"/>
        <v>477</v>
      </c>
      <c r="RL2" s="257">
        <f t="shared" si="7"/>
        <v>478</v>
      </c>
      <c r="RM2" s="257">
        <f t="shared" si="7"/>
        <v>479</v>
      </c>
      <c r="RN2" s="257">
        <f t="shared" si="7"/>
        <v>480</v>
      </c>
      <c r="RO2" s="257">
        <f t="shared" si="7"/>
        <v>481</v>
      </c>
      <c r="RP2" s="257">
        <f t="shared" si="7"/>
        <v>482</v>
      </c>
      <c r="RQ2" s="257">
        <f t="shared" si="7"/>
        <v>483</v>
      </c>
      <c r="RR2" s="257">
        <f t="shared" si="7"/>
        <v>484</v>
      </c>
      <c r="RS2" s="257">
        <f t="shared" si="7"/>
        <v>485</v>
      </c>
      <c r="RT2" s="257">
        <f t="shared" si="7"/>
        <v>486</v>
      </c>
      <c r="RU2" s="257">
        <f t="shared" si="7"/>
        <v>487</v>
      </c>
      <c r="RV2" s="257">
        <f t="shared" si="7"/>
        <v>488</v>
      </c>
      <c r="RW2" s="257">
        <f t="shared" si="7"/>
        <v>489</v>
      </c>
      <c r="RX2" s="257">
        <f t="shared" si="7"/>
        <v>490</v>
      </c>
      <c r="RY2" s="257">
        <f t="shared" si="7"/>
        <v>491</v>
      </c>
      <c r="RZ2" s="257">
        <f t="shared" si="7"/>
        <v>492</v>
      </c>
      <c r="SA2" s="257">
        <f t="shared" si="7"/>
        <v>493</v>
      </c>
      <c r="SB2" s="257">
        <f t="shared" si="7"/>
        <v>494</v>
      </c>
      <c r="SC2" s="257">
        <f t="shared" si="7"/>
        <v>495</v>
      </c>
      <c r="SD2" s="257">
        <f t="shared" si="7"/>
        <v>496</v>
      </c>
      <c r="SE2" s="257">
        <f t="shared" si="7"/>
        <v>497</v>
      </c>
      <c r="SF2" s="257">
        <f t="shared" si="7"/>
        <v>498</v>
      </c>
      <c r="SG2" s="257">
        <f t="shared" si="7"/>
        <v>499</v>
      </c>
      <c r="SH2" s="257">
        <f t="shared" si="7"/>
        <v>500</v>
      </c>
      <c r="SI2" s="258">
        <f t="shared" si="7"/>
        <v>501</v>
      </c>
      <c r="SJ2" s="311">
        <f t="shared" si="7"/>
        <v>502</v>
      </c>
      <c r="SK2" s="254">
        <f>SJ2+1</f>
        <v>503</v>
      </c>
      <c r="SL2" s="254">
        <f>SK2+1</f>
        <v>504</v>
      </c>
      <c r="SM2" s="254">
        <f>SL2+1</f>
        <v>505</v>
      </c>
    </row>
    <row r="3" spans="1:507" s="307" customFormat="1">
      <c r="B3" s="307" t="s">
        <v>523</v>
      </c>
      <c r="F3" s="319"/>
      <c r="G3" s="321"/>
      <c r="H3" s="321"/>
      <c r="I3" s="321"/>
      <c r="J3" s="321"/>
      <c r="K3" s="321"/>
      <c r="L3" s="321"/>
      <c r="M3" s="321"/>
      <c r="N3" s="321"/>
      <c r="O3" s="321"/>
      <c r="P3" s="321"/>
      <c r="V3" s="320"/>
      <c r="W3" s="320"/>
      <c r="AC3" s="320"/>
      <c r="AD3" s="320"/>
      <c r="AW3" s="319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3"/>
      <c r="BJ3" s="323"/>
      <c r="BK3" s="323"/>
      <c r="BL3" s="323"/>
      <c r="DE3" s="320"/>
      <c r="DK3" s="320"/>
      <c r="DL3" s="320"/>
      <c r="DM3" s="320"/>
      <c r="DN3" s="320"/>
      <c r="DO3" s="320"/>
      <c r="DU3" s="320"/>
      <c r="DV3" s="320"/>
      <c r="DW3" s="320"/>
      <c r="DX3" s="320"/>
      <c r="DY3" s="320"/>
      <c r="EE3" s="320"/>
      <c r="EF3" s="320"/>
      <c r="EG3" s="320"/>
      <c r="EH3" s="320"/>
      <c r="EO3" s="320"/>
      <c r="EP3" s="320"/>
      <c r="EQ3" s="320"/>
      <c r="ER3" s="320"/>
      <c r="ES3" s="320"/>
      <c r="EY3" s="320"/>
      <c r="EZ3" s="320"/>
      <c r="FA3" s="320"/>
      <c r="FB3" s="320"/>
      <c r="FI3" s="320"/>
      <c r="FJ3" s="320"/>
      <c r="FK3" s="320"/>
      <c r="FL3" s="320"/>
      <c r="FS3" s="320"/>
      <c r="FT3" s="320"/>
      <c r="FU3" s="320"/>
      <c r="FV3" s="320"/>
      <c r="GC3" s="320"/>
      <c r="GD3" s="320"/>
      <c r="GE3" s="320"/>
      <c r="GF3" s="320"/>
      <c r="GM3" s="320"/>
      <c r="GN3" s="320"/>
      <c r="GW3" s="320"/>
      <c r="GX3" s="320"/>
      <c r="GY3" s="320"/>
      <c r="GZ3" s="320"/>
      <c r="HG3" s="320"/>
      <c r="HH3" s="320"/>
      <c r="HI3" s="320"/>
      <c r="HJ3" s="320"/>
      <c r="MO3" s="320"/>
      <c r="MS3" s="320"/>
      <c r="NA3" s="320"/>
      <c r="NE3" s="320"/>
      <c r="NI3" s="320"/>
      <c r="NM3" s="320"/>
      <c r="NQ3" s="320"/>
      <c r="NY3" s="320"/>
      <c r="OC3" s="320"/>
      <c r="OG3" s="320"/>
      <c r="OO3" s="320"/>
      <c r="OS3" s="320"/>
      <c r="OW3" s="320"/>
      <c r="PE3" s="320"/>
      <c r="PI3" s="320"/>
      <c r="PM3" s="320"/>
      <c r="PQ3" s="320"/>
      <c r="PU3" s="320"/>
      <c r="PY3" s="320"/>
      <c r="QC3" s="320"/>
      <c r="QG3" s="320"/>
      <c r="SF3" s="320"/>
      <c r="SG3" s="320"/>
      <c r="SH3" s="320"/>
    </row>
    <row r="4" spans="1:507">
      <c r="D4" s="135"/>
      <c r="F4" s="300"/>
      <c r="G4" s="301"/>
      <c r="H4" s="301"/>
      <c r="I4" s="301"/>
      <c r="J4" s="301"/>
      <c r="K4" s="301"/>
      <c r="L4" s="301"/>
      <c r="M4" s="301"/>
      <c r="O4" s="301"/>
      <c r="V4" s="302"/>
      <c r="W4" s="302"/>
      <c r="AC4" s="302"/>
      <c r="AD4" s="302"/>
      <c r="AW4" s="300"/>
      <c r="AX4" s="303"/>
      <c r="AY4" s="304"/>
      <c r="AZ4" s="303"/>
      <c r="BA4" s="304"/>
      <c r="BB4" s="303"/>
      <c r="BC4" s="303"/>
      <c r="BD4" s="303"/>
      <c r="BE4" s="303"/>
      <c r="BF4" s="303"/>
      <c r="BG4" s="303"/>
      <c r="BH4" s="304"/>
      <c r="BL4" s="302"/>
      <c r="BM4" s="302"/>
      <c r="DE4" s="302"/>
      <c r="DK4" s="302"/>
      <c r="DL4" s="302"/>
      <c r="DM4" s="302"/>
      <c r="DN4" s="302"/>
      <c r="DO4" s="302"/>
      <c r="DU4" s="302"/>
      <c r="DV4" s="302"/>
      <c r="DW4" s="302"/>
      <c r="DX4" s="302"/>
      <c r="DY4" s="302"/>
      <c r="EE4" s="302"/>
      <c r="EF4" s="302"/>
      <c r="EG4" s="302"/>
      <c r="EH4" s="302"/>
      <c r="EO4" s="302"/>
      <c r="EP4" s="302"/>
      <c r="EQ4" s="302"/>
      <c r="ER4" s="302"/>
      <c r="ES4" s="302"/>
      <c r="EY4" s="302"/>
      <c r="EZ4" s="302"/>
      <c r="FA4" s="302"/>
      <c r="FB4" s="302"/>
      <c r="FI4" s="302"/>
      <c r="FJ4" s="302"/>
      <c r="FK4" s="302"/>
      <c r="FL4" s="302"/>
      <c r="FS4" s="302"/>
      <c r="FT4" s="302"/>
      <c r="FU4" s="302"/>
      <c r="FV4" s="302"/>
      <c r="FW4" s="302"/>
      <c r="GC4" s="302"/>
      <c r="GD4" s="302"/>
      <c r="GE4" s="302"/>
      <c r="GF4" s="302"/>
      <c r="GM4" s="302"/>
      <c r="GN4" s="302"/>
      <c r="GO4" s="302"/>
      <c r="GP4" s="302"/>
      <c r="GQ4" s="302"/>
      <c r="GW4" s="302"/>
      <c r="GX4" s="302"/>
      <c r="GY4" s="302"/>
      <c r="GZ4" s="302"/>
      <c r="HA4" s="302"/>
      <c r="HG4" s="302"/>
      <c r="HH4" s="302"/>
      <c r="HI4" s="302"/>
      <c r="HJ4" s="302"/>
      <c r="HK4" s="302"/>
      <c r="MO4" s="302"/>
      <c r="MS4" s="302"/>
      <c r="NA4" s="302"/>
      <c r="NE4" s="302"/>
      <c r="NI4" s="302"/>
      <c r="NM4" s="302"/>
      <c r="NQ4" s="302"/>
      <c r="NY4" s="302"/>
      <c r="OC4" s="302"/>
      <c r="OG4" s="302"/>
      <c r="OO4" s="302"/>
      <c r="OS4" s="302"/>
      <c r="OW4" s="302"/>
      <c r="PE4" s="302"/>
      <c r="PI4" s="302"/>
      <c r="PM4" s="302"/>
      <c r="PQ4" s="302"/>
      <c r="PU4" s="302"/>
      <c r="PY4" s="302"/>
      <c r="QC4" s="302"/>
      <c r="QG4" s="302"/>
      <c r="SF4" s="302"/>
      <c r="SG4" s="302"/>
      <c r="SH4" s="302"/>
    </row>
    <row r="5" spans="1:507">
      <c r="D5" s="135"/>
      <c r="F5" s="300"/>
      <c r="O5" s="301"/>
      <c r="V5" s="302"/>
      <c r="W5" s="302"/>
      <c r="AC5" s="302"/>
      <c r="AD5" s="302"/>
      <c r="AW5" s="300"/>
      <c r="AX5" s="303"/>
      <c r="AY5" s="304"/>
      <c r="AZ5" s="303"/>
      <c r="BA5" s="304"/>
      <c r="BB5" s="303"/>
      <c r="BC5" s="303"/>
      <c r="BD5" s="303"/>
      <c r="BE5" s="303"/>
      <c r="BF5" s="303"/>
      <c r="BG5" s="303"/>
      <c r="BH5" s="304"/>
      <c r="BL5" s="302"/>
      <c r="BM5" s="302"/>
      <c r="DE5" s="302"/>
      <c r="DK5" s="302"/>
      <c r="DL5" s="302"/>
      <c r="DM5" s="302"/>
      <c r="DN5" s="302"/>
      <c r="DO5" s="302"/>
      <c r="DU5" s="302"/>
      <c r="DV5" s="302"/>
      <c r="DW5" s="302"/>
      <c r="DX5" s="302"/>
      <c r="DY5" s="302"/>
      <c r="EE5" s="302"/>
      <c r="EF5" s="302"/>
      <c r="EG5" s="302"/>
      <c r="EH5" s="302"/>
      <c r="EO5" s="302"/>
      <c r="EP5" s="302"/>
      <c r="EQ5" s="302"/>
      <c r="ER5" s="302"/>
      <c r="ES5" s="302"/>
      <c r="EY5" s="302"/>
      <c r="EZ5" s="302"/>
      <c r="FA5" s="302"/>
      <c r="FB5" s="302"/>
      <c r="FI5" s="302"/>
      <c r="FJ5" s="302"/>
      <c r="FK5" s="302"/>
      <c r="FL5" s="302"/>
      <c r="FS5" s="302"/>
      <c r="FT5" s="302"/>
      <c r="FU5" s="302"/>
      <c r="FV5" s="302"/>
      <c r="FW5" s="302"/>
      <c r="GC5" s="302"/>
      <c r="GD5" s="302"/>
      <c r="GE5" s="302"/>
      <c r="GF5" s="302"/>
      <c r="GM5" s="302"/>
      <c r="GN5" s="302"/>
      <c r="GO5" s="302"/>
      <c r="GP5" s="302"/>
      <c r="GQ5" s="302"/>
      <c r="GW5" s="302"/>
      <c r="GX5" s="302"/>
      <c r="GY5" s="302"/>
      <c r="GZ5" s="302"/>
      <c r="HA5" s="302"/>
      <c r="HG5" s="302"/>
      <c r="HH5" s="302"/>
      <c r="HI5" s="302"/>
      <c r="HJ5" s="302"/>
      <c r="HK5" s="302"/>
      <c r="MO5" s="302"/>
      <c r="MS5" s="302"/>
      <c r="NA5" s="302"/>
      <c r="NE5" s="302"/>
      <c r="NI5" s="302"/>
      <c r="NM5" s="302"/>
      <c r="NQ5" s="302"/>
      <c r="NY5" s="302"/>
      <c r="OC5" s="302"/>
      <c r="OG5" s="302"/>
      <c r="OO5" s="302"/>
      <c r="OS5" s="302"/>
      <c r="OW5" s="302"/>
      <c r="PE5" s="302"/>
      <c r="PI5" s="302"/>
      <c r="PM5" s="302"/>
      <c r="PQ5" s="302"/>
      <c r="PU5" s="302"/>
      <c r="PY5" s="302"/>
      <c r="QC5" s="302"/>
      <c r="QG5" s="302"/>
      <c r="SF5" s="302"/>
      <c r="SG5" s="302"/>
      <c r="SH5" s="302"/>
    </row>
    <row r="6" spans="1:507">
      <c r="D6" s="135"/>
      <c r="F6" s="300"/>
      <c r="V6" s="302"/>
      <c r="W6" s="302"/>
      <c r="AC6" s="302"/>
      <c r="AD6" s="302"/>
      <c r="AR6" s="302"/>
      <c r="BE6" s="302"/>
      <c r="BL6" s="302"/>
      <c r="BM6" s="302"/>
      <c r="DE6" s="302"/>
      <c r="DG6" s="302"/>
      <c r="DK6" s="302"/>
      <c r="DL6" s="302"/>
      <c r="DM6" s="302"/>
      <c r="DN6" s="302"/>
      <c r="DO6" s="302"/>
      <c r="DU6" s="302"/>
      <c r="DV6" s="302"/>
      <c r="DW6" s="302"/>
      <c r="DX6" s="302"/>
      <c r="DY6" s="302"/>
      <c r="EE6" s="302"/>
      <c r="EF6" s="302"/>
      <c r="EG6" s="302"/>
      <c r="EH6" s="302"/>
      <c r="EK6" s="302"/>
      <c r="EO6" s="302"/>
      <c r="EP6" s="302"/>
      <c r="EQ6" s="302"/>
      <c r="ER6" s="302"/>
      <c r="ES6" s="302"/>
      <c r="EY6" s="302"/>
      <c r="EZ6" s="302"/>
      <c r="FA6" s="302"/>
      <c r="FB6" s="302"/>
      <c r="FI6" s="302"/>
      <c r="FJ6" s="302"/>
      <c r="FK6" s="302"/>
      <c r="FL6" s="302"/>
      <c r="FM6" s="302"/>
      <c r="FO6" s="302"/>
      <c r="FS6" s="302"/>
      <c r="FT6" s="302"/>
      <c r="FU6" s="302"/>
      <c r="FV6" s="302"/>
      <c r="FW6" s="302"/>
      <c r="GC6" s="302"/>
      <c r="GD6" s="302"/>
      <c r="GE6" s="302"/>
      <c r="GF6" s="302"/>
      <c r="GM6" s="302"/>
      <c r="GN6" s="302"/>
      <c r="GO6" s="302"/>
      <c r="GP6" s="302"/>
      <c r="GQ6" s="302"/>
      <c r="GW6" s="302"/>
      <c r="GX6" s="302"/>
      <c r="GY6" s="302"/>
      <c r="GZ6" s="302"/>
      <c r="HG6" s="302"/>
      <c r="HH6" s="302"/>
      <c r="HI6" s="302"/>
      <c r="HJ6" s="302"/>
      <c r="HQ6" s="302"/>
      <c r="HR6" s="302"/>
      <c r="HS6" s="302"/>
      <c r="HT6" s="302"/>
      <c r="HU6" s="302"/>
      <c r="MO6" s="302"/>
      <c r="MS6" s="302"/>
      <c r="NA6" s="302"/>
      <c r="NE6" s="302"/>
      <c r="NI6" s="302"/>
      <c r="NM6" s="302"/>
      <c r="NQ6" s="302"/>
      <c r="NY6" s="302"/>
      <c r="OC6" s="302"/>
      <c r="OG6" s="302"/>
      <c r="OK6" s="302"/>
      <c r="OO6" s="302"/>
      <c r="OS6" s="302"/>
      <c r="OW6" s="302"/>
      <c r="PE6" s="302"/>
      <c r="PI6" s="302"/>
      <c r="PM6" s="302"/>
      <c r="PQ6" s="302"/>
      <c r="PU6" s="302"/>
      <c r="PY6" s="302"/>
      <c r="QC6" s="302"/>
      <c r="QG6" s="302"/>
      <c r="QK6" s="302"/>
      <c r="QO6" s="302"/>
      <c r="QS6" s="302"/>
      <c r="QW6" s="302"/>
      <c r="SF6" s="302"/>
      <c r="SG6" s="302"/>
      <c r="SH6" s="302"/>
    </row>
    <row r="7" spans="1:507">
      <c r="F7" s="300"/>
      <c r="W7" s="302"/>
      <c r="AC7" s="302"/>
      <c r="AD7" s="302"/>
      <c r="AJ7" s="302"/>
      <c r="AK7" s="302"/>
      <c r="AQ7" s="302"/>
      <c r="AR7" s="302"/>
      <c r="DE7" s="302"/>
      <c r="DK7" s="302"/>
      <c r="DL7" s="302"/>
      <c r="DM7" s="302"/>
      <c r="DN7" s="302"/>
      <c r="DO7" s="302"/>
      <c r="DS7" s="302"/>
      <c r="DT7" s="302"/>
      <c r="DU7" s="302"/>
      <c r="DV7" s="302"/>
      <c r="DX7" s="302"/>
      <c r="DY7" s="302"/>
      <c r="EA7" s="302"/>
      <c r="EB7" s="302"/>
      <c r="EC7" s="302"/>
      <c r="EE7" s="302"/>
      <c r="EF7" s="302"/>
      <c r="EH7" s="302"/>
      <c r="EI7" s="302"/>
      <c r="EJ7" s="302"/>
      <c r="EO7" s="302"/>
      <c r="EP7" s="302"/>
      <c r="EQ7" s="302"/>
      <c r="ER7" s="302"/>
      <c r="ES7" s="302"/>
      <c r="EY7" s="302"/>
      <c r="EZ7" s="302"/>
      <c r="FB7" s="302"/>
      <c r="FG7" s="302"/>
      <c r="FH7" s="302"/>
      <c r="FI7" s="302"/>
      <c r="FJ7" s="302"/>
      <c r="FL7" s="302"/>
      <c r="FO7" s="302"/>
      <c r="FP7" s="302"/>
      <c r="FS7" s="302"/>
      <c r="FT7" s="302"/>
      <c r="FV7" s="302"/>
      <c r="FW7" s="302"/>
      <c r="FX7" s="302"/>
      <c r="GC7" s="302"/>
      <c r="GD7" s="302"/>
      <c r="GE7" s="302"/>
      <c r="GF7" s="302"/>
      <c r="GM7" s="302"/>
      <c r="GN7" s="302"/>
      <c r="GP7" s="302"/>
      <c r="GW7" s="302"/>
      <c r="GX7" s="302"/>
      <c r="GZ7" s="302"/>
      <c r="HG7" s="302"/>
      <c r="HH7" s="302"/>
      <c r="HJ7" s="302"/>
      <c r="KR7" s="302"/>
      <c r="KV7" s="302"/>
      <c r="KZ7" s="302"/>
      <c r="LD7" s="302"/>
      <c r="LL7" s="302"/>
      <c r="LT7" s="302"/>
      <c r="LX7" s="302"/>
      <c r="MB7" s="302"/>
      <c r="MF7" s="302"/>
      <c r="MJ7" s="302"/>
      <c r="MO7" s="302"/>
      <c r="MR7" s="302"/>
      <c r="MS7" s="302"/>
      <c r="MZ7" s="302"/>
      <c r="NA7" s="302"/>
      <c r="ND7" s="302"/>
      <c r="NH7" s="302"/>
      <c r="NI7" s="302"/>
      <c r="NL7" s="302"/>
      <c r="NM7" s="302"/>
      <c r="NP7" s="302"/>
      <c r="NQ7" s="302"/>
      <c r="NX7" s="302"/>
      <c r="NY7" s="302"/>
      <c r="OC7" s="302"/>
      <c r="OF7" s="302"/>
      <c r="OG7" s="302"/>
      <c r="OO7" s="302"/>
      <c r="OS7" s="302"/>
      <c r="OW7" s="302"/>
      <c r="PE7" s="302"/>
      <c r="PI7" s="302"/>
      <c r="PM7" s="302"/>
      <c r="PU7" s="302"/>
      <c r="PY7" s="302"/>
      <c r="QC7" s="302"/>
      <c r="QI7" s="302"/>
      <c r="QJ7" s="302"/>
      <c r="QK7" s="302"/>
      <c r="SF7" s="302"/>
      <c r="SG7" s="302"/>
      <c r="SH7" s="302"/>
    </row>
    <row r="8" spans="1:507">
      <c r="F8" s="300"/>
      <c r="W8" s="302"/>
      <c r="AC8" s="302"/>
      <c r="AD8" s="302"/>
      <c r="AJ8" s="302"/>
      <c r="AK8" s="302"/>
      <c r="AQ8" s="302"/>
      <c r="AR8" s="302"/>
      <c r="DE8" s="302"/>
      <c r="DK8" s="302"/>
      <c r="DL8" s="302"/>
      <c r="DM8" s="302"/>
      <c r="DN8" s="302"/>
      <c r="DO8" s="302"/>
      <c r="DS8" s="302"/>
      <c r="DT8" s="302"/>
      <c r="DU8" s="302"/>
      <c r="DV8" s="302"/>
      <c r="DX8" s="302"/>
      <c r="DY8" s="302"/>
      <c r="EA8" s="302"/>
      <c r="EB8" s="302"/>
      <c r="EC8" s="302"/>
      <c r="EE8" s="302"/>
      <c r="EF8" s="302"/>
      <c r="EH8" s="302"/>
      <c r="EI8" s="302"/>
      <c r="EJ8" s="302"/>
      <c r="EO8" s="302"/>
      <c r="EP8" s="302"/>
      <c r="EQ8" s="302"/>
      <c r="ER8" s="302"/>
      <c r="ES8" s="302"/>
      <c r="EY8" s="302"/>
      <c r="EZ8" s="302"/>
      <c r="FB8" s="302"/>
      <c r="FG8" s="302"/>
      <c r="FH8" s="302"/>
      <c r="FI8" s="302"/>
      <c r="FJ8" s="302"/>
      <c r="FL8" s="302"/>
      <c r="FO8" s="302"/>
      <c r="FP8" s="302"/>
      <c r="FS8" s="302"/>
      <c r="FT8" s="302"/>
      <c r="FV8" s="302"/>
      <c r="FW8" s="302"/>
      <c r="FX8" s="302"/>
      <c r="GC8" s="302"/>
      <c r="GD8" s="302"/>
      <c r="GE8" s="302"/>
      <c r="GF8" s="302"/>
      <c r="GM8" s="302"/>
      <c r="GN8" s="302"/>
      <c r="GP8" s="302"/>
      <c r="GW8" s="302"/>
      <c r="GX8" s="302"/>
      <c r="GZ8" s="302"/>
      <c r="HG8" s="302"/>
      <c r="HH8" s="302"/>
      <c r="HJ8" s="302"/>
      <c r="KR8" s="302"/>
      <c r="KV8" s="302"/>
      <c r="KZ8" s="302"/>
      <c r="LD8" s="302"/>
      <c r="LL8" s="302"/>
      <c r="LT8" s="302"/>
      <c r="LX8" s="302"/>
      <c r="MB8" s="302"/>
      <c r="MF8" s="302"/>
      <c r="MJ8" s="302"/>
      <c r="MO8" s="302"/>
      <c r="MR8" s="302"/>
      <c r="MS8" s="302"/>
      <c r="MZ8" s="302"/>
      <c r="NA8" s="302"/>
      <c r="ND8" s="302"/>
      <c r="NH8" s="302"/>
      <c r="NI8" s="302"/>
      <c r="NL8" s="302"/>
      <c r="NM8" s="302"/>
      <c r="NP8" s="302"/>
      <c r="NQ8" s="302"/>
      <c r="NX8" s="302"/>
      <c r="NY8" s="302"/>
      <c r="OC8" s="302"/>
      <c r="OF8" s="302"/>
      <c r="OG8" s="302"/>
      <c r="OO8" s="302"/>
      <c r="OS8" s="302"/>
      <c r="OW8" s="302"/>
      <c r="PE8" s="302"/>
      <c r="PI8" s="302"/>
      <c r="PM8" s="302"/>
      <c r="PU8" s="302"/>
      <c r="PY8" s="302"/>
      <c r="QC8" s="302"/>
      <c r="QI8" s="302"/>
      <c r="QJ8" s="302"/>
      <c r="QK8" s="302"/>
      <c r="SF8" s="302"/>
      <c r="SG8" s="302"/>
      <c r="SH8" s="302"/>
    </row>
    <row r="9" spans="1:507">
      <c r="F9" s="300"/>
      <c r="W9" s="302"/>
      <c r="AC9" s="302"/>
      <c r="AD9" s="302"/>
      <c r="AJ9" s="302"/>
      <c r="AK9" s="302"/>
      <c r="AQ9" s="302"/>
      <c r="AR9" s="302"/>
      <c r="AY9" s="302"/>
      <c r="DE9" s="302"/>
      <c r="DK9" s="302"/>
      <c r="DL9" s="302"/>
      <c r="DM9" s="302"/>
      <c r="DN9" s="302"/>
      <c r="DO9" s="302"/>
      <c r="DS9" s="302"/>
      <c r="DT9" s="302"/>
      <c r="DU9" s="302"/>
      <c r="DV9" s="302"/>
      <c r="DX9" s="302"/>
      <c r="DY9" s="302"/>
      <c r="EA9" s="302"/>
      <c r="EB9" s="302"/>
      <c r="EC9" s="302"/>
      <c r="EE9" s="302"/>
      <c r="EF9" s="302"/>
      <c r="EH9" s="302"/>
      <c r="EI9" s="302"/>
      <c r="EJ9" s="302"/>
      <c r="EO9" s="302"/>
      <c r="EP9" s="302"/>
      <c r="EQ9" s="302"/>
      <c r="ER9" s="302"/>
      <c r="ES9" s="302"/>
      <c r="EY9" s="302"/>
      <c r="EZ9" s="302"/>
      <c r="FB9" s="302"/>
      <c r="FC9" s="302"/>
      <c r="FG9" s="302"/>
      <c r="FH9" s="302"/>
      <c r="FI9" s="302"/>
      <c r="FJ9" s="302"/>
      <c r="FL9" s="302"/>
      <c r="FO9" s="302"/>
      <c r="FP9" s="302"/>
      <c r="FS9" s="302"/>
      <c r="FT9" s="302"/>
      <c r="FV9" s="302"/>
      <c r="FW9" s="302"/>
      <c r="FX9" s="302"/>
      <c r="GC9" s="302"/>
      <c r="GD9" s="302"/>
      <c r="GE9" s="302"/>
      <c r="GF9" s="302"/>
      <c r="GM9" s="302"/>
      <c r="GN9" s="302"/>
      <c r="GP9" s="302"/>
      <c r="GW9" s="302"/>
      <c r="GX9" s="302"/>
      <c r="GZ9" s="302"/>
      <c r="HG9" s="302"/>
      <c r="HH9" s="302"/>
      <c r="HJ9" s="302"/>
      <c r="HK9" s="302"/>
      <c r="KR9" s="302"/>
      <c r="KV9" s="302"/>
      <c r="KZ9" s="302"/>
      <c r="LD9" s="302"/>
      <c r="LL9" s="302"/>
      <c r="LT9" s="302"/>
      <c r="LX9" s="302"/>
      <c r="MB9" s="302"/>
      <c r="MF9" s="302"/>
      <c r="MJ9" s="302"/>
      <c r="MO9" s="302"/>
      <c r="MR9" s="302"/>
      <c r="MS9" s="302"/>
      <c r="MZ9" s="302"/>
      <c r="NA9" s="302"/>
      <c r="ND9" s="302"/>
      <c r="NH9" s="302"/>
      <c r="NI9" s="302"/>
      <c r="NL9" s="302"/>
      <c r="NM9" s="302"/>
      <c r="NP9" s="302"/>
      <c r="NQ9" s="302"/>
      <c r="NX9" s="302"/>
      <c r="NY9" s="302"/>
      <c r="OC9" s="302"/>
      <c r="OF9" s="302"/>
      <c r="OG9" s="302"/>
      <c r="OO9" s="302"/>
      <c r="OS9" s="302"/>
      <c r="OW9" s="302"/>
      <c r="PE9" s="302"/>
      <c r="PI9" s="302"/>
      <c r="PM9" s="302"/>
      <c r="PU9" s="302"/>
      <c r="PY9" s="302"/>
      <c r="QC9" s="302"/>
      <c r="QI9" s="302"/>
      <c r="QJ9" s="302"/>
      <c r="QK9" s="302"/>
      <c r="SF9" s="302"/>
      <c r="SG9" s="302"/>
      <c r="SH9" s="302"/>
    </row>
    <row r="10" spans="1:507">
      <c r="F10" s="300"/>
      <c r="W10" s="302"/>
      <c r="AC10" s="302"/>
      <c r="AD10" s="302"/>
      <c r="AJ10" s="302"/>
      <c r="AK10" s="302"/>
      <c r="AQ10" s="302"/>
      <c r="AR10" s="302"/>
      <c r="AY10" s="302"/>
      <c r="DE10" s="302"/>
      <c r="DK10" s="302"/>
      <c r="DL10" s="302"/>
      <c r="DM10" s="302"/>
      <c r="DN10" s="302"/>
      <c r="DO10" s="302"/>
      <c r="DS10" s="302"/>
      <c r="DT10" s="302"/>
      <c r="DU10" s="302"/>
      <c r="DV10" s="302"/>
      <c r="DX10" s="302"/>
      <c r="DY10" s="302"/>
      <c r="EA10" s="302"/>
      <c r="EB10" s="302"/>
      <c r="EC10" s="302"/>
      <c r="EE10" s="302"/>
      <c r="EF10" s="302"/>
      <c r="EH10" s="302"/>
      <c r="EI10" s="302"/>
      <c r="EJ10" s="302"/>
      <c r="EO10" s="302"/>
      <c r="EP10" s="302"/>
      <c r="EQ10" s="302"/>
      <c r="ER10" s="302"/>
      <c r="ES10" s="302"/>
      <c r="EY10" s="302"/>
      <c r="EZ10" s="302"/>
      <c r="FB10" s="302"/>
      <c r="FC10" s="302"/>
      <c r="FG10" s="302"/>
      <c r="FH10" s="302"/>
      <c r="FI10" s="302"/>
      <c r="FJ10" s="302"/>
      <c r="FL10" s="302"/>
      <c r="FO10" s="302"/>
      <c r="FP10" s="302"/>
      <c r="FS10" s="302"/>
      <c r="FT10" s="302"/>
      <c r="FV10" s="302"/>
      <c r="FW10" s="302"/>
      <c r="FX10" s="302"/>
      <c r="GC10" s="302"/>
      <c r="GD10" s="302"/>
      <c r="GE10" s="302"/>
      <c r="GF10" s="302"/>
      <c r="GM10" s="302"/>
      <c r="GN10" s="302"/>
      <c r="GP10" s="302"/>
      <c r="GW10" s="302"/>
      <c r="GX10" s="302"/>
      <c r="GZ10" s="302"/>
      <c r="HG10" s="302"/>
      <c r="HH10" s="302"/>
      <c r="HJ10" s="302"/>
      <c r="KR10" s="302"/>
      <c r="KV10" s="302"/>
      <c r="KZ10" s="302"/>
      <c r="LD10" s="302"/>
      <c r="LL10" s="302"/>
      <c r="LT10" s="302"/>
      <c r="LX10" s="302"/>
      <c r="MB10" s="302"/>
      <c r="MF10" s="302"/>
      <c r="MJ10" s="302"/>
      <c r="MO10" s="302"/>
      <c r="MR10" s="302"/>
      <c r="MS10" s="302"/>
      <c r="MZ10" s="302"/>
      <c r="NA10" s="302"/>
      <c r="NH10" s="302"/>
      <c r="NI10" s="302"/>
      <c r="NL10" s="302"/>
      <c r="NM10" s="302"/>
      <c r="NP10" s="302"/>
      <c r="NQ10" s="302"/>
      <c r="NX10" s="302"/>
      <c r="NY10" s="302"/>
      <c r="OC10" s="302"/>
      <c r="OF10" s="302"/>
      <c r="OG10" s="302"/>
      <c r="OO10" s="302"/>
      <c r="OS10" s="302"/>
      <c r="OW10" s="302"/>
      <c r="PE10" s="302"/>
      <c r="PI10" s="302"/>
      <c r="PM10" s="302"/>
      <c r="PU10" s="302"/>
      <c r="QC10" s="302"/>
      <c r="QI10" s="302"/>
      <c r="QJ10" s="302"/>
      <c r="QK10" s="302"/>
      <c r="SF10" s="302"/>
      <c r="SG10" s="302"/>
      <c r="SH10" s="302"/>
    </row>
    <row r="11" spans="1:507">
      <c r="F11" s="300"/>
      <c r="W11" s="302"/>
      <c r="AC11" s="302"/>
      <c r="AD11" s="302"/>
      <c r="AJ11" s="302"/>
      <c r="AK11" s="302"/>
      <c r="AQ11" s="302"/>
      <c r="AR11" s="302"/>
      <c r="AY11" s="302"/>
      <c r="DE11" s="302"/>
      <c r="DK11" s="302"/>
      <c r="DL11" s="302"/>
      <c r="DM11" s="302"/>
      <c r="DN11" s="302"/>
      <c r="DO11" s="302"/>
      <c r="DS11" s="302"/>
      <c r="DT11" s="302"/>
      <c r="DU11" s="302"/>
      <c r="DV11" s="302"/>
      <c r="DX11" s="302"/>
      <c r="DY11" s="302"/>
      <c r="EA11" s="302"/>
      <c r="EB11" s="302"/>
      <c r="EC11" s="302"/>
      <c r="EE11" s="302"/>
      <c r="EF11" s="302"/>
      <c r="EH11" s="302"/>
      <c r="EI11" s="302"/>
      <c r="EJ11" s="302"/>
      <c r="EO11" s="302"/>
      <c r="EP11" s="302"/>
      <c r="EQ11" s="302"/>
      <c r="ER11" s="302"/>
      <c r="ES11" s="302"/>
      <c r="EY11" s="302"/>
      <c r="EZ11" s="302"/>
      <c r="FB11" s="302"/>
      <c r="FC11" s="302"/>
      <c r="FG11" s="302"/>
      <c r="FH11" s="302"/>
      <c r="FI11" s="302"/>
      <c r="FJ11" s="302"/>
      <c r="FL11" s="302"/>
      <c r="FO11" s="302"/>
      <c r="FP11" s="302"/>
      <c r="FS11" s="302"/>
      <c r="FT11" s="302"/>
      <c r="FV11" s="302"/>
      <c r="FW11" s="302"/>
      <c r="FX11" s="302"/>
      <c r="GC11" s="302"/>
      <c r="GD11" s="302"/>
      <c r="GE11" s="302"/>
      <c r="GF11" s="302"/>
      <c r="GM11" s="302"/>
      <c r="GN11" s="302"/>
      <c r="GP11" s="302"/>
      <c r="GW11" s="302"/>
      <c r="GX11" s="302"/>
      <c r="GZ11" s="302"/>
      <c r="HG11" s="302"/>
      <c r="HH11" s="302"/>
      <c r="HJ11" s="302"/>
      <c r="KR11" s="302"/>
      <c r="KV11" s="302"/>
      <c r="KZ11" s="302"/>
      <c r="LD11" s="302"/>
      <c r="LL11" s="302"/>
      <c r="LT11" s="302"/>
      <c r="LX11" s="302"/>
      <c r="MB11" s="302"/>
      <c r="MF11" s="302"/>
      <c r="MJ11" s="302"/>
      <c r="MO11" s="302"/>
      <c r="MR11" s="302"/>
      <c r="MS11" s="302"/>
      <c r="MZ11" s="302"/>
      <c r="NA11" s="302"/>
      <c r="NH11" s="302"/>
      <c r="NI11" s="302"/>
      <c r="NL11" s="302"/>
      <c r="NM11" s="302"/>
      <c r="NP11" s="302"/>
      <c r="NQ11" s="302"/>
      <c r="NX11" s="302"/>
      <c r="NY11" s="302"/>
      <c r="OC11" s="302"/>
      <c r="OF11" s="302"/>
      <c r="OG11" s="302"/>
      <c r="OO11" s="302"/>
      <c r="OS11" s="302"/>
      <c r="OW11" s="302"/>
      <c r="PE11" s="302"/>
      <c r="PI11" s="302"/>
      <c r="PM11" s="302"/>
      <c r="PU11" s="302"/>
      <c r="QC11" s="302"/>
      <c r="QI11" s="302"/>
      <c r="QJ11" s="302"/>
      <c r="QK11" s="302"/>
      <c r="SF11" s="302"/>
      <c r="SG11" s="302"/>
      <c r="SH11" s="302"/>
    </row>
    <row r="12" spans="1:507">
      <c r="F12" s="300"/>
      <c r="W12" s="302"/>
      <c r="AC12" s="302"/>
      <c r="AD12" s="302"/>
      <c r="AJ12" s="302"/>
      <c r="AK12" s="302"/>
      <c r="AQ12" s="302"/>
      <c r="AR12" s="302"/>
      <c r="AY12" s="302"/>
      <c r="DE12" s="302"/>
      <c r="DK12" s="302"/>
      <c r="DL12" s="302"/>
      <c r="DM12" s="302"/>
      <c r="DN12" s="302"/>
      <c r="DO12" s="302"/>
      <c r="DS12" s="302"/>
      <c r="DT12" s="302"/>
      <c r="DU12" s="302"/>
      <c r="DV12" s="302"/>
      <c r="DX12" s="302"/>
      <c r="DY12" s="302"/>
      <c r="EA12" s="302"/>
      <c r="EB12" s="302"/>
      <c r="EC12" s="302"/>
      <c r="EE12" s="302"/>
      <c r="EF12" s="302"/>
      <c r="EH12" s="302"/>
      <c r="EI12" s="302"/>
      <c r="EJ12" s="302"/>
      <c r="EO12" s="302"/>
      <c r="EP12" s="302"/>
      <c r="EQ12" s="302"/>
      <c r="ER12" s="302"/>
      <c r="ES12" s="302"/>
      <c r="EY12" s="302"/>
      <c r="EZ12" s="302"/>
      <c r="FB12" s="302"/>
      <c r="FC12" s="302"/>
      <c r="FG12" s="302"/>
      <c r="FH12" s="302"/>
      <c r="FI12" s="302"/>
      <c r="FJ12" s="302"/>
      <c r="FL12" s="302"/>
      <c r="FO12" s="302"/>
      <c r="FP12" s="302"/>
      <c r="FQ12" s="302"/>
      <c r="FS12" s="302"/>
      <c r="FT12" s="302"/>
      <c r="FV12" s="302"/>
      <c r="FW12" s="302"/>
      <c r="FX12" s="302"/>
      <c r="GC12" s="302"/>
      <c r="GD12" s="302"/>
      <c r="GE12" s="302"/>
      <c r="GF12" s="302"/>
      <c r="GM12" s="302"/>
      <c r="GN12" s="302"/>
      <c r="GP12" s="302"/>
      <c r="GW12" s="302"/>
      <c r="GX12" s="302"/>
      <c r="GZ12" s="302"/>
      <c r="HG12" s="302"/>
      <c r="HH12" s="302"/>
      <c r="HJ12" s="302"/>
      <c r="KR12" s="302"/>
      <c r="KV12" s="302"/>
      <c r="KZ12" s="302"/>
      <c r="LD12" s="302"/>
      <c r="LL12" s="302"/>
      <c r="LT12" s="302"/>
      <c r="LX12" s="302"/>
      <c r="MB12" s="302"/>
      <c r="MF12" s="302"/>
      <c r="MJ12" s="302"/>
      <c r="MO12" s="302"/>
      <c r="MR12" s="302"/>
      <c r="MS12" s="302"/>
      <c r="MW12" s="302"/>
      <c r="MZ12" s="302"/>
      <c r="NA12" s="302"/>
      <c r="NH12" s="302"/>
      <c r="NI12" s="302"/>
      <c r="NL12" s="302"/>
      <c r="NM12" s="302"/>
      <c r="NP12" s="302"/>
      <c r="NQ12" s="302"/>
      <c r="NX12" s="302"/>
      <c r="NY12" s="302"/>
      <c r="OC12" s="302"/>
      <c r="OF12" s="302"/>
      <c r="OG12" s="302"/>
      <c r="OO12" s="302"/>
      <c r="OS12" s="302"/>
      <c r="OW12" s="302"/>
      <c r="PE12" s="302"/>
      <c r="PI12" s="302"/>
      <c r="PM12" s="302"/>
      <c r="PU12" s="302"/>
      <c r="QC12" s="302"/>
      <c r="QI12" s="302"/>
      <c r="QJ12" s="302"/>
      <c r="QK12" s="302"/>
      <c r="SF12" s="302"/>
      <c r="SG12" s="302"/>
      <c r="SH12" s="302"/>
    </row>
    <row r="13" spans="1:507">
      <c r="F13" s="300"/>
      <c r="W13" s="302"/>
      <c r="AC13" s="302"/>
      <c r="AD13" s="302"/>
      <c r="AJ13" s="302"/>
      <c r="AK13" s="302"/>
      <c r="AQ13" s="302"/>
      <c r="AR13" s="302"/>
      <c r="AY13" s="302"/>
      <c r="DE13" s="302"/>
      <c r="DK13" s="302"/>
      <c r="DL13" s="302"/>
      <c r="DM13" s="302"/>
      <c r="DN13" s="302"/>
      <c r="DO13" s="302"/>
      <c r="DS13" s="302"/>
      <c r="DT13" s="302"/>
      <c r="DU13" s="302"/>
      <c r="DV13" s="302"/>
      <c r="DX13" s="302"/>
      <c r="DY13" s="302"/>
      <c r="EA13" s="302"/>
      <c r="EB13" s="302"/>
      <c r="EC13" s="302"/>
      <c r="EE13" s="302"/>
      <c r="EF13" s="302"/>
      <c r="EH13" s="302"/>
      <c r="EI13" s="302"/>
      <c r="EJ13" s="302"/>
      <c r="EO13" s="302"/>
      <c r="EP13" s="302"/>
      <c r="EQ13" s="302"/>
      <c r="ER13" s="302"/>
      <c r="ES13" s="302"/>
      <c r="EY13" s="302"/>
      <c r="EZ13" s="302"/>
      <c r="FB13" s="302"/>
      <c r="FC13" s="302"/>
      <c r="FG13" s="302"/>
      <c r="FH13" s="302"/>
      <c r="FI13" s="302"/>
      <c r="FJ13" s="302"/>
      <c r="FL13" s="302"/>
      <c r="FO13" s="302"/>
      <c r="FP13" s="302"/>
      <c r="FQ13" s="302"/>
      <c r="FS13" s="302"/>
      <c r="FT13" s="302"/>
      <c r="FV13" s="302"/>
      <c r="FW13" s="302"/>
      <c r="FX13" s="302"/>
      <c r="GC13" s="302"/>
      <c r="GD13" s="302"/>
      <c r="GE13" s="302"/>
      <c r="GF13" s="302"/>
      <c r="GM13" s="302"/>
      <c r="GN13" s="302"/>
      <c r="GP13" s="302"/>
      <c r="GW13" s="302"/>
      <c r="GX13" s="302"/>
      <c r="GZ13" s="302"/>
      <c r="HG13" s="302"/>
      <c r="HH13" s="302"/>
      <c r="HJ13" s="302"/>
      <c r="KR13" s="302"/>
      <c r="KV13" s="302"/>
      <c r="KZ13" s="302"/>
      <c r="LD13" s="302"/>
      <c r="LL13" s="302"/>
      <c r="LT13" s="302"/>
      <c r="LX13" s="302"/>
      <c r="MB13" s="302"/>
      <c r="MF13" s="302"/>
      <c r="MJ13" s="302"/>
      <c r="MO13" s="302"/>
      <c r="MR13" s="302"/>
      <c r="MS13" s="302"/>
      <c r="MZ13" s="302"/>
      <c r="NA13" s="302"/>
      <c r="NH13" s="302"/>
      <c r="NI13" s="302"/>
      <c r="NL13" s="302"/>
      <c r="NM13" s="302"/>
      <c r="NP13" s="302"/>
      <c r="NQ13" s="302"/>
      <c r="NX13" s="302"/>
      <c r="NY13" s="302"/>
      <c r="OC13" s="302"/>
      <c r="OF13" s="302"/>
      <c r="OG13" s="302"/>
      <c r="OO13" s="302"/>
      <c r="OS13" s="302"/>
      <c r="OW13" s="302"/>
      <c r="PE13" s="302"/>
      <c r="PI13" s="302"/>
      <c r="PM13" s="302"/>
      <c r="PU13" s="302"/>
      <c r="QC13" s="302"/>
      <c r="QI13" s="302"/>
      <c r="QJ13" s="302"/>
      <c r="QK13" s="302"/>
      <c r="SF13" s="302"/>
      <c r="SG13" s="302"/>
      <c r="SH13" s="302"/>
    </row>
    <row r="14" spans="1:507">
      <c r="F14" s="300"/>
      <c r="W14" s="302"/>
      <c r="AD14" s="302"/>
      <c r="AR14" s="302"/>
      <c r="AY14" s="302"/>
      <c r="DE14" s="302"/>
      <c r="DK14" s="302"/>
      <c r="DL14" s="302"/>
      <c r="DM14" s="302"/>
      <c r="DS14" s="302"/>
      <c r="DT14" s="302"/>
      <c r="EA14" s="302"/>
      <c r="EB14" s="302"/>
      <c r="EC14" s="302"/>
      <c r="EI14" s="302"/>
      <c r="EJ14" s="302"/>
      <c r="EQ14" s="302"/>
      <c r="ER14" s="302"/>
      <c r="ES14" s="302"/>
      <c r="EY14" s="302"/>
      <c r="EZ14" s="302"/>
      <c r="FG14" s="302"/>
      <c r="FH14" s="302"/>
      <c r="FI14" s="302"/>
      <c r="FO14" s="302"/>
      <c r="FP14" s="302"/>
      <c r="FQ14" s="302"/>
      <c r="FW14" s="302"/>
      <c r="FX14" s="302"/>
      <c r="GE14" s="302"/>
      <c r="GF14" s="302"/>
      <c r="GM14" s="302"/>
      <c r="GN14" s="302"/>
      <c r="KR14" s="302"/>
      <c r="KV14" s="302"/>
      <c r="KZ14" s="302"/>
      <c r="LD14" s="302"/>
      <c r="LL14" s="302"/>
      <c r="LT14" s="302"/>
      <c r="MB14" s="302"/>
      <c r="MF14" s="302"/>
      <c r="MJ14" s="302"/>
      <c r="MR14" s="302"/>
      <c r="MZ14" s="302"/>
      <c r="NH14" s="302"/>
      <c r="NL14" s="302"/>
      <c r="NP14" s="302"/>
      <c r="NX14" s="302"/>
      <c r="OF14" s="302"/>
      <c r="QI14" s="302"/>
      <c r="QJ14" s="302"/>
      <c r="QK14" s="302"/>
    </row>
    <row r="15" spans="1:507">
      <c r="F15" s="300"/>
      <c r="W15" s="302"/>
      <c r="AR15" s="302"/>
      <c r="AY15" s="302"/>
      <c r="DE15" s="302"/>
      <c r="DK15" s="302"/>
      <c r="DL15" s="302"/>
      <c r="DS15" s="302"/>
      <c r="DT15" s="302"/>
      <c r="EA15" s="302"/>
      <c r="EB15" s="302"/>
      <c r="EC15" s="302"/>
      <c r="EI15" s="302"/>
      <c r="EJ15" s="302"/>
      <c r="EQ15" s="302"/>
      <c r="ER15" s="302"/>
      <c r="ES15" s="302"/>
      <c r="EY15" s="302"/>
      <c r="EZ15" s="302"/>
      <c r="FG15" s="302"/>
      <c r="FH15" s="302"/>
      <c r="FI15" s="302"/>
      <c r="FO15" s="302"/>
      <c r="FP15" s="302"/>
      <c r="FQ15" s="302"/>
      <c r="FW15" s="302"/>
      <c r="FX15" s="302"/>
      <c r="GE15" s="302"/>
      <c r="GF15" s="302"/>
      <c r="GM15" s="302"/>
      <c r="GN15" s="302"/>
      <c r="KR15" s="302"/>
      <c r="KV15" s="302"/>
      <c r="KZ15" s="302"/>
      <c r="LD15" s="302"/>
      <c r="LL15" s="302"/>
      <c r="LT15" s="302"/>
      <c r="LX15" s="302"/>
      <c r="MB15" s="302"/>
      <c r="MF15" s="302"/>
      <c r="MJ15" s="302"/>
      <c r="MR15" s="302"/>
      <c r="MZ15" s="302"/>
      <c r="NH15" s="302"/>
      <c r="NL15" s="302"/>
      <c r="NP15" s="302"/>
      <c r="NX15" s="302"/>
      <c r="OF15" s="302"/>
      <c r="QI15" s="302"/>
      <c r="QJ15" s="302"/>
      <c r="QK15" s="302"/>
    </row>
    <row r="16" spans="1:507">
      <c r="F16" s="300"/>
      <c r="W16" s="302"/>
      <c r="AR16" s="302"/>
      <c r="AY16" s="302"/>
      <c r="DE16" s="302"/>
      <c r="DK16" s="302"/>
      <c r="DL16" s="302"/>
      <c r="DS16" s="302"/>
      <c r="DT16" s="302"/>
      <c r="EA16" s="302"/>
      <c r="EB16" s="302"/>
      <c r="EC16" s="302"/>
      <c r="EI16" s="302"/>
      <c r="EJ16" s="302"/>
      <c r="EQ16" s="302"/>
      <c r="ER16" s="302"/>
      <c r="ES16" s="302"/>
      <c r="EY16" s="302"/>
      <c r="EZ16" s="302"/>
      <c r="FG16" s="302"/>
      <c r="FH16" s="302"/>
      <c r="FI16" s="302"/>
      <c r="FO16" s="302"/>
      <c r="FP16" s="302"/>
      <c r="FQ16" s="302"/>
      <c r="FW16" s="302"/>
      <c r="FX16" s="302"/>
      <c r="GE16" s="302"/>
      <c r="GF16" s="302"/>
      <c r="GM16" s="302"/>
      <c r="GN16" s="302"/>
      <c r="KR16" s="302"/>
      <c r="KV16" s="302"/>
      <c r="LD16" s="302"/>
      <c r="LL16" s="302"/>
      <c r="LT16" s="302"/>
      <c r="LX16" s="302"/>
      <c r="MB16" s="302"/>
      <c r="MF16" s="302"/>
      <c r="MJ16" s="302"/>
      <c r="MR16" s="302"/>
      <c r="MZ16" s="302"/>
      <c r="NH16" s="302"/>
      <c r="NL16" s="302"/>
      <c r="NP16" s="302"/>
      <c r="NX16" s="302"/>
      <c r="OF16" s="302"/>
      <c r="QI16" s="302"/>
      <c r="QJ16" s="302"/>
      <c r="QK16" s="302"/>
    </row>
    <row r="17" spans="6:453">
      <c r="F17" s="300"/>
      <c r="W17" s="302"/>
      <c r="AD17" s="302"/>
      <c r="AR17" s="302"/>
      <c r="AY17" s="302"/>
      <c r="DE17" s="302"/>
      <c r="DK17" s="302"/>
      <c r="DL17" s="302"/>
      <c r="DM17" s="302"/>
      <c r="DS17" s="302"/>
      <c r="DT17" s="302"/>
      <c r="EA17" s="302"/>
      <c r="EB17" s="302"/>
      <c r="EI17" s="302"/>
      <c r="EJ17" s="302"/>
      <c r="EQ17" s="302"/>
      <c r="ER17" s="302"/>
      <c r="ES17" s="302"/>
      <c r="EY17" s="302"/>
      <c r="EZ17" s="302"/>
      <c r="FG17" s="302"/>
      <c r="FH17" s="302"/>
      <c r="FI17" s="302"/>
      <c r="FO17" s="302"/>
      <c r="FP17" s="302"/>
      <c r="FQ17" s="302"/>
      <c r="FW17" s="302"/>
      <c r="FX17" s="302"/>
      <c r="GE17" s="302"/>
      <c r="GF17" s="302"/>
      <c r="GM17" s="302"/>
      <c r="GN17" s="302"/>
      <c r="KR17" s="302"/>
      <c r="KV17" s="302"/>
      <c r="LD17" s="302"/>
      <c r="LL17" s="302"/>
      <c r="LT17" s="302"/>
      <c r="LX17" s="302"/>
      <c r="MB17" s="302"/>
      <c r="MF17" s="302"/>
      <c r="MJ17" s="302"/>
      <c r="MR17" s="302"/>
      <c r="MZ17" s="302"/>
      <c r="NH17" s="302"/>
      <c r="NL17" s="302"/>
      <c r="NP17" s="302"/>
      <c r="NX17" s="302"/>
      <c r="OF17" s="302"/>
      <c r="QI17" s="302"/>
      <c r="QJ17" s="302"/>
      <c r="QK17" s="302"/>
    </row>
    <row r="18" spans="6:453">
      <c r="F18" s="300"/>
      <c r="W18" s="302"/>
      <c r="AD18" s="302"/>
      <c r="AY18" s="302"/>
      <c r="DE18" s="302"/>
      <c r="DK18" s="302"/>
      <c r="DL18" s="302"/>
      <c r="DM18" s="302"/>
      <c r="DS18" s="302"/>
      <c r="DT18" s="302"/>
      <c r="EA18" s="302"/>
      <c r="EB18" s="302"/>
      <c r="EI18" s="302"/>
      <c r="EJ18" s="302"/>
      <c r="EQ18" s="302"/>
      <c r="ER18" s="302"/>
      <c r="ES18" s="302"/>
      <c r="EY18" s="302"/>
      <c r="EZ18" s="302"/>
      <c r="FG18" s="302"/>
      <c r="FH18" s="302"/>
      <c r="FO18" s="302"/>
      <c r="FP18" s="302"/>
      <c r="FQ18" s="302"/>
      <c r="FW18" s="302"/>
      <c r="FX18" s="302"/>
      <c r="GE18" s="302"/>
      <c r="GF18" s="302"/>
      <c r="GM18" s="302"/>
      <c r="GN18" s="302"/>
      <c r="KR18" s="302"/>
      <c r="KV18" s="302"/>
      <c r="KZ18" s="302"/>
      <c r="LD18" s="302"/>
      <c r="LL18" s="302"/>
      <c r="LT18" s="302"/>
      <c r="LX18" s="302"/>
      <c r="MB18" s="302"/>
      <c r="MJ18" s="302"/>
      <c r="MR18" s="302"/>
      <c r="MZ18" s="302"/>
      <c r="NH18" s="302"/>
      <c r="NL18" s="302"/>
      <c r="NP18" s="302"/>
      <c r="NX18" s="302"/>
      <c r="OF18" s="302"/>
      <c r="QI18" s="302"/>
      <c r="QJ18" s="302"/>
      <c r="QK18" s="302"/>
    </row>
    <row r="19" spans="6:453">
      <c r="F19" s="300"/>
      <c r="W19" s="302"/>
      <c r="AD19" s="302"/>
      <c r="AR19" s="302"/>
      <c r="AY19" s="302"/>
      <c r="DE19" s="302"/>
      <c r="DK19" s="302"/>
      <c r="DL19" s="302"/>
      <c r="DM19" s="302"/>
      <c r="DS19" s="302"/>
      <c r="DT19" s="302"/>
      <c r="DU19" s="302"/>
      <c r="EA19" s="302"/>
      <c r="EB19" s="302"/>
      <c r="EC19" s="302"/>
      <c r="EI19" s="302"/>
      <c r="EJ19" s="302"/>
      <c r="EQ19" s="302"/>
      <c r="ER19" s="302"/>
      <c r="ES19" s="302"/>
      <c r="EY19" s="302"/>
      <c r="EZ19" s="302"/>
      <c r="FG19" s="302"/>
      <c r="FH19" s="302"/>
      <c r="FI19" s="302"/>
      <c r="FO19" s="302"/>
      <c r="FP19" s="302"/>
      <c r="FQ19" s="302"/>
      <c r="FW19" s="302"/>
      <c r="FX19" s="302"/>
      <c r="GE19" s="302"/>
      <c r="GF19" s="302"/>
      <c r="GM19" s="302"/>
      <c r="GN19" s="302"/>
      <c r="KR19" s="302"/>
      <c r="KV19" s="302"/>
      <c r="KZ19" s="302"/>
      <c r="LD19" s="302"/>
      <c r="LL19" s="302"/>
      <c r="LT19" s="302"/>
      <c r="LX19" s="302"/>
      <c r="MB19" s="302"/>
      <c r="MJ19" s="302"/>
      <c r="MR19" s="302"/>
      <c r="MZ19" s="302"/>
      <c r="NH19" s="302"/>
      <c r="NP19" s="302"/>
      <c r="NX19" s="302"/>
      <c r="OF19" s="302"/>
      <c r="QI19" s="302"/>
      <c r="QJ19" s="302"/>
      <c r="QK19" s="302"/>
    </row>
    <row r="20" spans="6:453">
      <c r="F20" s="300"/>
      <c r="W20" s="302"/>
      <c r="AD20" s="302"/>
      <c r="AR20" s="302"/>
      <c r="AY20" s="302"/>
      <c r="DE20" s="302"/>
      <c r="DK20" s="302"/>
      <c r="DL20" s="302"/>
      <c r="DM20" s="302"/>
      <c r="DS20" s="302"/>
      <c r="DT20" s="302"/>
      <c r="DU20" s="302"/>
      <c r="EA20" s="302"/>
      <c r="EB20" s="302"/>
      <c r="EC20" s="302"/>
      <c r="EI20" s="302"/>
      <c r="EJ20" s="302"/>
      <c r="EQ20" s="302"/>
      <c r="ER20" s="302"/>
      <c r="ES20" s="302"/>
      <c r="EY20" s="302"/>
      <c r="EZ20" s="302"/>
      <c r="FG20" s="302"/>
      <c r="FH20" s="302"/>
      <c r="FI20" s="302"/>
      <c r="FO20" s="302"/>
      <c r="FP20" s="302"/>
      <c r="FQ20" s="302"/>
      <c r="FW20" s="302"/>
      <c r="FX20" s="302"/>
      <c r="GE20" s="302"/>
      <c r="GF20" s="302"/>
      <c r="GM20" s="302"/>
      <c r="GN20" s="302"/>
      <c r="KR20" s="302"/>
      <c r="KV20" s="302"/>
      <c r="KZ20" s="302"/>
      <c r="LD20" s="302"/>
      <c r="LL20" s="302"/>
      <c r="LT20" s="302"/>
      <c r="LX20" s="302"/>
      <c r="MB20" s="302"/>
      <c r="MJ20" s="302"/>
      <c r="MR20" s="302"/>
      <c r="MZ20" s="302"/>
      <c r="NH20" s="302"/>
      <c r="NP20" s="302"/>
      <c r="NX20" s="302"/>
      <c r="OF20" s="302"/>
      <c r="QI20" s="302"/>
      <c r="QJ20" s="302"/>
      <c r="QK20" s="302"/>
    </row>
    <row r="21" spans="6:453">
      <c r="F21" s="300"/>
      <c r="W21" s="302"/>
      <c r="AD21" s="302"/>
      <c r="AR21" s="302"/>
      <c r="AY21" s="302"/>
      <c r="DE21" s="302"/>
      <c r="DK21" s="302"/>
      <c r="DL21" s="302"/>
      <c r="DM21" s="302"/>
      <c r="DS21" s="302"/>
      <c r="DT21" s="302"/>
      <c r="DU21" s="302"/>
      <c r="EA21" s="302"/>
      <c r="EB21" s="302"/>
      <c r="EC21" s="302"/>
      <c r="EI21" s="302"/>
      <c r="EJ21" s="302"/>
      <c r="EQ21" s="302"/>
      <c r="ER21" s="302"/>
      <c r="ES21" s="302"/>
      <c r="EY21" s="302"/>
      <c r="EZ21" s="302"/>
      <c r="FG21" s="302"/>
      <c r="FH21" s="302"/>
      <c r="FI21" s="302"/>
      <c r="FO21" s="302"/>
      <c r="FP21" s="302"/>
      <c r="FQ21" s="302"/>
      <c r="FW21" s="302"/>
      <c r="FX21" s="302"/>
      <c r="GE21" s="302"/>
      <c r="GF21" s="302"/>
      <c r="GM21" s="302"/>
      <c r="GN21" s="302"/>
      <c r="KR21" s="302"/>
      <c r="KV21" s="302"/>
      <c r="KZ21" s="302"/>
      <c r="LD21" s="302"/>
      <c r="LL21" s="302"/>
      <c r="LT21" s="302"/>
      <c r="LX21" s="302"/>
      <c r="MB21" s="302"/>
      <c r="MJ21" s="302"/>
      <c r="MR21" s="302"/>
      <c r="MZ21" s="302"/>
      <c r="NH21" s="302"/>
      <c r="NP21" s="302"/>
      <c r="NX21" s="302"/>
      <c r="OF21" s="302"/>
      <c r="QI21" s="302"/>
      <c r="QJ21" s="302"/>
      <c r="QK21" s="302"/>
    </row>
    <row r="22" spans="6:453">
      <c r="F22" s="300"/>
      <c r="W22" s="302"/>
      <c r="AR22" s="302"/>
      <c r="AY22" s="302"/>
      <c r="DE22" s="302"/>
      <c r="DK22" s="302"/>
      <c r="DL22" s="302"/>
      <c r="DM22" s="302"/>
      <c r="DS22" s="302"/>
      <c r="DT22" s="302"/>
      <c r="DU22" s="302"/>
      <c r="EA22" s="302"/>
      <c r="EB22" s="302"/>
      <c r="EC22" s="302"/>
      <c r="EI22" s="302"/>
      <c r="EJ22" s="302"/>
      <c r="EQ22" s="302"/>
      <c r="ER22" s="302"/>
      <c r="ES22" s="302"/>
      <c r="EY22" s="302"/>
      <c r="EZ22" s="302"/>
      <c r="FG22" s="302"/>
      <c r="FH22" s="302"/>
      <c r="FO22" s="302"/>
      <c r="FP22" s="302"/>
      <c r="FQ22" s="302"/>
      <c r="FW22" s="302"/>
      <c r="FX22" s="302"/>
      <c r="GE22" s="302"/>
      <c r="GF22" s="302"/>
      <c r="GM22" s="302"/>
      <c r="GN22" s="302"/>
      <c r="KR22" s="302"/>
      <c r="KV22" s="302"/>
      <c r="KZ22" s="302"/>
      <c r="LD22" s="302"/>
      <c r="LL22" s="302"/>
      <c r="LT22" s="302"/>
      <c r="LX22" s="302"/>
      <c r="MB22" s="302"/>
      <c r="MJ22" s="302"/>
      <c r="MR22" s="302"/>
      <c r="MZ22" s="302"/>
      <c r="NH22" s="302"/>
      <c r="NP22" s="302"/>
      <c r="NX22" s="302"/>
      <c r="OF22" s="302"/>
      <c r="QI22" s="302"/>
      <c r="QJ22" s="302"/>
      <c r="QK22" s="302"/>
    </row>
    <row r="23" spans="6:453">
      <c r="F23" s="300"/>
      <c r="W23" s="302"/>
      <c r="AR23" s="302"/>
      <c r="AY23" s="302"/>
      <c r="DE23" s="302"/>
      <c r="DK23" s="302"/>
      <c r="DL23" s="302"/>
      <c r="DM23" s="302"/>
      <c r="DS23" s="302"/>
      <c r="DT23" s="302"/>
      <c r="DU23" s="302"/>
      <c r="EA23" s="302"/>
      <c r="EB23" s="302"/>
      <c r="EC23" s="302"/>
      <c r="EI23" s="302"/>
      <c r="EJ23" s="302"/>
      <c r="EQ23" s="302"/>
      <c r="ER23" s="302"/>
      <c r="ES23" s="302"/>
      <c r="EY23" s="302"/>
      <c r="EZ23" s="302"/>
      <c r="FG23" s="302"/>
      <c r="FH23" s="302"/>
      <c r="FO23" s="302"/>
      <c r="FP23" s="302"/>
      <c r="FQ23" s="302"/>
      <c r="FW23" s="302"/>
      <c r="FX23" s="302"/>
      <c r="GE23" s="302"/>
      <c r="GF23" s="302"/>
      <c r="GM23" s="302"/>
      <c r="GN23" s="302"/>
      <c r="KR23" s="302"/>
      <c r="KV23" s="302"/>
      <c r="KZ23" s="302"/>
      <c r="LD23" s="302"/>
      <c r="LL23" s="302"/>
      <c r="LT23" s="302"/>
      <c r="LX23" s="302"/>
      <c r="MB23" s="302"/>
      <c r="MJ23" s="302"/>
      <c r="MR23" s="302"/>
      <c r="MZ23" s="302"/>
      <c r="NH23" s="302"/>
      <c r="NP23" s="302"/>
      <c r="NX23" s="302"/>
      <c r="OF23" s="302"/>
      <c r="QI23" s="302"/>
      <c r="QJ23" s="302"/>
      <c r="QK23" s="302"/>
    </row>
    <row r="24" spans="6:453">
      <c r="F24" s="300"/>
      <c r="W24" s="302"/>
      <c r="AR24" s="302"/>
      <c r="AY24" s="302"/>
      <c r="DE24" s="302"/>
      <c r="DK24" s="302"/>
      <c r="DL24" s="302"/>
      <c r="DM24" s="302"/>
      <c r="DS24" s="302"/>
      <c r="DT24" s="302"/>
      <c r="DU24" s="302"/>
      <c r="EA24" s="302"/>
      <c r="EB24" s="302"/>
      <c r="EC24" s="302"/>
      <c r="EI24" s="302"/>
      <c r="EJ24" s="302"/>
      <c r="EQ24" s="302"/>
      <c r="ER24" s="302"/>
      <c r="ES24" s="302"/>
      <c r="EY24" s="302"/>
      <c r="EZ24" s="302"/>
      <c r="FG24" s="302"/>
      <c r="FH24" s="302"/>
      <c r="FO24" s="302"/>
      <c r="FP24" s="302"/>
      <c r="FQ24" s="302"/>
      <c r="FW24" s="302"/>
      <c r="FX24" s="302"/>
      <c r="GE24" s="302"/>
      <c r="GF24" s="302"/>
      <c r="GM24" s="302"/>
      <c r="GN24" s="302"/>
      <c r="KR24" s="302"/>
      <c r="KV24" s="302"/>
      <c r="KZ24" s="302"/>
      <c r="LD24" s="302"/>
      <c r="LL24" s="302"/>
      <c r="LT24" s="302"/>
      <c r="LX24" s="302"/>
      <c r="MB24" s="302"/>
      <c r="MJ24" s="302"/>
      <c r="MR24" s="302"/>
      <c r="MZ24" s="302"/>
      <c r="NH24" s="302"/>
      <c r="NP24" s="302"/>
      <c r="NX24" s="302"/>
      <c r="OF24" s="302"/>
      <c r="QI24" s="302"/>
      <c r="QJ24" s="302"/>
      <c r="QK24" s="302"/>
    </row>
    <row r="25" spans="6:453">
      <c r="F25" s="300"/>
      <c r="W25" s="302"/>
      <c r="AR25" s="302"/>
      <c r="AY25" s="302"/>
      <c r="DE25" s="302"/>
      <c r="DK25" s="302"/>
      <c r="DL25" s="302"/>
      <c r="DM25" s="302"/>
      <c r="DS25" s="302"/>
      <c r="DT25" s="302"/>
      <c r="DU25" s="302"/>
      <c r="EA25" s="302"/>
      <c r="EB25" s="302"/>
      <c r="EC25" s="302"/>
      <c r="EI25" s="302"/>
      <c r="EJ25" s="302"/>
      <c r="EQ25" s="302"/>
      <c r="ER25" s="302"/>
      <c r="ES25" s="302"/>
      <c r="EY25" s="302"/>
      <c r="EZ25" s="302"/>
      <c r="FG25" s="302"/>
      <c r="FH25" s="302"/>
      <c r="FO25" s="302"/>
      <c r="FP25" s="302"/>
      <c r="FQ25" s="302"/>
      <c r="FW25" s="302"/>
      <c r="FX25" s="302"/>
      <c r="GE25" s="302"/>
      <c r="GF25" s="302"/>
      <c r="GM25" s="302"/>
      <c r="GN25" s="302"/>
      <c r="KR25" s="302"/>
      <c r="KV25" s="302"/>
      <c r="KZ25" s="302"/>
      <c r="LD25" s="302"/>
      <c r="LL25" s="302"/>
      <c r="LT25" s="302"/>
      <c r="LX25" s="302"/>
      <c r="MB25" s="302"/>
      <c r="MJ25" s="302"/>
      <c r="MR25" s="302"/>
      <c r="MZ25" s="302"/>
      <c r="NH25" s="302"/>
      <c r="NP25" s="302"/>
      <c r="NX25" s="302"/>
      <c r="OF25" s="302"/>
      <c r="QI25" s="302"/>
      <c r="QJ25" s="302"/>
      <c r="QK25" s="302"/>
    </row>
    <row r="26" spans="6:453">
      <c r="F26" s="300"/>
      <c r="W26" s="302"/>
      <c r="AR26" s="302"/>
      <c r="AY26" s="302"/>
      <c r="DE26" s="302"/>
      <c r="DK26" s="302"/>
      <c r="DL26" s="302"/>
      <c r="DM26" s="302"/>
      <c r="DS26" s="302"/>
      <c r="DT26" s="302"/>
      <c r="DU26" s="302"/>
      <c r="EA26" s="302"/>
      <c r="EB26" s="302"/>
      <c r="EC26" s="302"/>
      <c r="EI26" s="302"/>
      <c r="EJ26" s="302"/>
      <c r="EQ26" s="302"/>
      <c r="ER26" s="302"/>
      <c r="ES26" s="302"/>
      <c r="EY26" s="302"/>
      <c r="EZ26" s="302"/>
      <c r="FG26" s="302"/>
      <c r="FH26" s="302"/>
      <c r="FO26" s="302"/>
      <c r="FP26" s="302"/>
      <c r="FQ26" s="302"/>
      <c r="FW26" s="302"/>
      <c r="FX26" s="302"/>
      <c r="GE26" s="302"/>
      <c r="GF26" s="302"/>
      <c r="GM26" s="302"/>
      <c r="GN26" s="302"/>
      <c r="KR26" s="302"/>
      <c r="KV26" s="302"/>
      <c r="KZ26" s="302"/>
      <c r="LD26" s="302"/>
      <c r="LL26" s="302"/>
      <c r="LT26" s="302"/>
      <c r="LX26" s="302"/>
      <c r="MB26" s="302"/>
      <c r="MJ26" s="302"/>
      <c r="MR26" s="302"/>
      <c r="MZ26" s="302"/>
      <c r="NH26" s="302"/>
      <c r="NP26" s="302"/>
      <c r="NX26" s="302"/>
      <c r="OF26" s="302"/>
      <c r="QI26" s="302"/>
      <c r="QJ26" s="302"/>
      <c r="QK26" s="302"/>
    </row>
    <row r="27" spans="6:453">
      <c r="F27" s="300"/>
      <c r="W27" s="302"/>
      <c r="AR27" s="302"/>
      <c r="AY27" s="302"/>
      <c r="DE27" s="302"/>
      <c r="DK27" s="302"/>
      <c r="DL27" s="302"/>
      <c r="DM27" s="302"/>
      <c r="DS27" s="302"/>
      <c r="DT27" s="302"/>
      <c r="DU27" s="302"/>
      <c r="EA27" s="302"/>
      <c r="EB27" s="302"/>
      <c r="EC27" s="302"/>
      <c r="EI27" s="302"/>
      <c r="EJ27" s="302"/>
      <c r="EQ27" s="302"/>
      <c r="ER27" s="302"/>
      <c r="ES27" s="302"/>
      <c r="EY27" s="302"/>
      <c r="EZ27" s="302"/>
      <c r="FG27" s="302"/>
      <c r="FH27" s="302"/>
      <c r="FO27" s="302"/>
      <c r="FP27" s="302"/>
      <c r="FQ27" s="302"/>
      <c r="FW27" s="302"/>
      <c r="FX27" s="302"/>
      <c r="GE27" s="302"/>
      <c r="GF27" s="302"/>
      <c r="GM27" s="302"/>
      <c r="GN27" s="302"/>
      <c r="KR27" s="302"/>
      <c r="KV27" s="302"/>
      <c r="KZ27" s="302"/>
      <c r="LD27" s="302"/>
      <c r="LL27" s="302"/>
      <c r="LT27" s="302"/>
      <c r="LX27" s="302"/>
      <c r="MB27" s="302"/>
      <c r="MJ27" s="302"/>
      <c r="MR27" s="302"/>
      <c r="MZ27" s="302"/>
      <c r="NH27" s="302"/>
      <c r="NP27" s="302"/>
      <c r="NX27" s="302"/>
      <c r="OF27" s="302"/>
      <c r="QI27" s="302"/>
      <c r="QJ27" s="302"/>
      <c r="QK27" s="302"/>
    </row>
    <row r="28" spans="6:453">
      <c r="F28" s="300"/>
      <c r="AC28" s="302"/>
      <c r="AD28" s="302"/>
      <c r="AJ28" s="302"/>
      <c r="AK28" s="302"/>
      <c r="AQ28" s="302"/>
      <c r="AR28" s="302"/>
      <c r="DE28" s="302"/>
      <c r="DK28" s="302"/>
      <c r="DL28" s="302"/>
      <c r="DM28" s="302"/>
      <c r="DS28" s="302"/>
      <c r="DT28" s="302"/>
      <c r="DU28" s="302"/>
      <c r="EA28" s="302"/>
      <c r="EB28" s="302"/>
      <c r="EC28" s="302"/>
      <c r="EI28" s="302"/>
      <c r="EJ28" s="302"/>
      <c r="EQ28" s="302"/>
      <c r="ER28" s="302"/>
      <c r="ES28" s="302"/>
      <c r="EY28" s="302"/>
      <c r="EZ28" s="302"/>
      <c r="FG28" s="302"/>
      <c r="FH28" s="302"/>
      <c r="FO28" s="302"/>
      <c r="FP28" s="302"/>
      <c r="FW28" s="302"/>
      <c r="FX28" s="302"/>
      <c r="GE28" s="302"/>
      <c r="GF28" s="302"/>
      <c r="GM28" s="302"/>
      <c r="GN28" s="302"/>
      <c r="KR28" s="302"/>
      <c r="KV28" s="302"/>
      <c r="LD28" s="302"/>
      <c r="LL28" s="302"/>
      <c r="LP28" s="302"/>
      <c r="LT28" s="302"/>
      <c r="LX28" s="302"/>
      <c r="MB28" s="302"/>
      <c r="MF28" s="302"/>
      <c r="MJ28" s="302"/>
      <c r="MR28" s="302"/>
      <c r="MZ28" s="302"/>
      <c r="NH28" s="302"/>
      <c r="NL28" s="302"/>
      <c r="NP28" s="302"/>
      <c r="NX28" s="302"/>
      <c r="OB28" s="302"/>
      <c r="OF28" s="302"/>
      <c r="QI28" s="302"/>
      <c r="QJ28" s="302"/>
      <c r="QK28" s="302"/>
    </row>
  </sheetData>
  <sheetProtection password="ED2C" sheet="1" objects="1" scenarios="1"/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5">
    <pageSetUpPr fitToPage="1"/>
  </sheetPr>
  <dimension ref="A1:Y84"/>
  <sheetViews>
    <sheetView showGridLines="0" topLeftCell="A10" zoomScaleNormal="100" workbookViewId="0">
      <selection activeCell="D11" sqref="D11"/>
    </sheetView>
  </sheetViews>
  <sheetFormatPr defaultColWidth="0" defaultRowHeight="15" customHeight="1" zeroHeight="1"/>
  <cols>
    <col min="1" max="2" width="2.140625" style="64" customWidth="1"/>
    <col min="3" max="3" width="40.42578125" style="64" customWidth="1"/>
    <col min="4" max="5" width="25.140625" style="64" customWidth="1"/>
    <col min="6" max="7" width="25.140625" style="227" customWidth="1"/>
    <col min="8" max="11" width="12.5703125" style="64" customWidth="1"/>
    <col min="12" max="12" width="13.7109375" style="64" customWidth="1"/>
    <col min="13" max="14" width="9.140625" style="64" hidden="1" customWidth="1"/>
    <col min="15" max="15" width="31.7109375" style="64" hidden="1" customWidth="1"/>
    <col min="16" max="17" width="9.140625" style="64" hidden="1" customWidth="1"/>
    <col min="18" max="18" width="19.140625" style="64" hidden="1" customWidth="1"/>
    <col min="19" max="19" width="9.140625" style="64" hidden="1" customWidth="1"/>
    <col min="20" max="21" width="25.85546875" style="64" hidden="1" customWidth="1"/>
    <col min="22" max="22" width="21.42578125" style="64" hidden="1" customWidth="1"/>
    <col min="23" max="23" width="14.28515625" style="64" hidden="1" customWidth="1"/>
    <col min="24" max="25" width="0" style="64" hidden="1" customWidth="1"/>
    <col min="26" max="16384" width="9.140625" style="64" hidden="1"/>
  </cols>
  <sheetData>
    <row r="1" spans="3:25" ht="15" customHeight="1">
      <c r="C1" s="463" t="s">
        <v>117</v>
      </c>
      <c r="D1" s="463"/>
      <c r="E1" s="463"/>
      <c r="F1" s="463"/>
      <c r="G1" s="463"/>
      <c r="H1" s="280"/>
    </row>
    <row r="2" spans="3:25" ht="15" customHeight="1">
      <c r="C2" s="463"/>
      <c r="D2" s="463"/>
      <c r="E2" s="463"/>
      <c r="F2" s="463"/>
      <c r="G2" s="463"/>
      <c r="H2" s="280"/>
      <c r="O2" s="227" t="s">
        <v>25</v>
      </c>
    </row>
    <row r="3" spans="3:25" ht="7.5" customHeight="1">
      <c r="D3"/>
      <c r="E3"/>
      <c r="F3"/>
      <c r="G3"/>
      <c r="H3" s="280"/>
      <c r="O3" s="294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3:25" ht="22.5" customHeight="1">
      <c r="C4" s="218" t="s">
        <v>576</v>
      </c>
      <c r="D4" s="318"/>
      <c r="E4" s="315"/>
      <c r="F4" s="317"/>
      <c r="G4" s="316"/>
      <c r="I4" s="293" t="str">
        <f ca="1">CONCATENATE("Printed ",TEXT(NOW(),"dd MMM yyyy"))</f>
        <v>Printed 29 Jan 2014</v>
      </c>
      <c r="O4" s="297">
        <v>2</v>
      </c>
      <c r="P4" s="298">
        <v>2</v>
      </c>
      <c r="Q4" s="298">
        <v>2</v>
      </c>
      <c r="R4" s="298">
        <v>2</v>
      </c>
    </row>
    <row r="5" spans="3:25" s="227" customFormat="1" ht="15" customHeight="1">
      <c r="C5" s="271" t="s">
        <v>525</v>
      </c>
      <c r="D5" s="198"/>
      <c r="E5" s="198"/>
      <c r="F5" s="198"/>
      <c r="G5" s="198"/>
      <c r="O5" s="299">
        <v>2</v>
      </c>
      <c r="P5" s="299">
        <v>5</v>
      </c>
      <c r="Q5" s="299">
        <v>25</v>
      </c>
      <c r="R5" s="299">
        <v>24</v>
      </c>
    </row>
    <row r="6" spans="3:25" s="227" customFormat="1" ht="15" customHeight="1">
      <c r="C6" s="264" t="s">
        <v>516</v>
      </c>
      <c r="D6" s="359">
        <f ca="1">IF(O$5=1,"",IF(O$4=1,OFFSET('Database (Estimate)'!$B$3,Storm!O$5-1,1),OFFSET('Database (Data Entry)'!$B$3,Storm!O$5-1,1)))</f>
        <v>0</v>
      </c>
      <c r="E6" s="359">
        <f ca="1">IF(P$5=1,"",IF(P$4=1,OFFSET('Database (Estimate)'!$B$3,Storm!P$5-1,1),OFFSET('Database (Data Entry)'!$B$3,Storm!P$5-1,1)))</f>
        <v>0</v>
      </c>
      <c r="F6" s="359">
        <f ca="1">IF(Q$5=1,"",IF(Q$4=1,OFFSET('Database (Estimate)'!$B$3,Storm!Q$5-1,1),OFFSET('Database (Data Entry)'!$B$3,Storm!Q$5-1,1)))</f>
        <v>0</v>
      </c>
      <c r="G6" s="359">
        <f ca="1">IF(R$5=1,"",IF(R$4=1,OFFSET('Database (Estimate)'!$B$3,Storm!R$5-1,1),OFFSET('Database (Data Entry)'!$B$3,Storm!R$5-1,1)))</f>
        <v>0</v>
      </c>
      <c r="O6" s="14"/>
    </row>
    <row r="7" spans="3:25" s="2" customFormat="1" ht="15" customHeight="1">
      <c r="C7" s="366" t="s">
        <v>529</v>
      </c>
      <c r="D7" s="367">
        <f ca="1">IF(O$5=1,"",IF(O$4=1,OFFSET('Database (Estimate)'!$B$3,Storm!O$5-1,502),OFFSET('Database (Data Entry)'!$B$3,Storm!O$5-1,502)))</f>
        <v>0</v>
      </c>
      <c r="E7" s="367">
        <f ca="1">IF(P$5=1,"",IF(P$4=1,OFFSET('Database (Estimate)'!$B$3,Storm!P$5-1,502),OFFSET('Database (Data Entry)'!$B$3,Storm!P$5-1,502)))</f>
        <v>0</v>
      </c>
      <c r="F7" s="367">
        <f ca="1">IF(Q$5=1,"",IF(Q$4=1,OFFSET('Database (Estimate)'!$B$3,Storm!Q$5-1,453),OFFSET('Database (Data Entry)'!$B$3,Storm!Q$5-1,502)))</f>
        <v>0</v>
      </c>
      <c r="G7" s="367">
        <f ca="1">IF(R$5=1,"",IF(R$4=1,OFFSET('Database (Estimate)'!$B$3,Storm!R$5-1,453),OFFSET('Database (Data Entry)'!$B$3,Storm!R$5-1,502)))</f>
        <v>0</v>
      </c>
      <c r="O7" s="368"/>
    </row>
    <row r="8" spans="3:25" s="227" customFormat="1" ht="15" customHeight="1">
      <c r="C8" s="360" t="s">
        <v>509</v>
      </c>
      <c r="D8" s="361">
        <f ca="1">IF(O$5=1,"",IF(O$4=1,OFFSET('Database (Estimate)'!$B$3,Storm!O$5-1,2),OFFSET('Database (Data Entry)'!$B$3,Storm!O$5-1,2)))</f>
        <v>0</v>
      </c>
      <c r="E8" s="361">
        <f ca="1">IF(P$5=1,"",IF(P$4=1,OFFSET('Database (Estimate)'!$B$3,Storm!P$5-1,2),OFFSET('Database (Data Entry)'!$B$3,Storm!P$5-1,2)))</f>
        <v>0</v>
      </c>
      <c r="F8" s="361">
        <f ca="1">IF(Q$5=1,"",IF(Q$4=1,OFFSET('Database (Estimate)'!$B$3,Storm!Q$5-1,2),OFFSET('Database (Data Entry)'!$B$3,Storm!Q$5-1,2)))</f>
        <v>0</v>
      </c>
      <c r="G8" s="361">
        <f ca="1">IF(R$5=1,"",IF(R$4=1,OFFSET('Database (Estimate)'!$B$3,Storm!R$5-1,2),OFFSET('Database (Data Entry)'!$B$3,Storm!R$5-1,2)))</f>
        <v>0</v>
      </c>
      <c r="O8" s="14"/>
    </row>
    <row r="9" spans="3:25" s="2" customFormat="1" ht="15" customHeight="1">
      <c r="C9" s="369" t="s">
        <v>510</v>
      </c>
      <c r="D9" s="198">
        <f ca="1">IF(O$5=1,"",IF(O$4=1,OFFSET('Database (Estimate)'!$B$3,Storm!O$5-1,3),OFFSET('Database (Data Entry)'!$B$3,Storm!O$5-1,3)))</f>
        <v>0</v>
      </c>
      <c r="E9" s="198">
        <f ca="1">IF(P$5=1,"",IF(P$4=1,OFFSET('Database (Estimate)'!$B$3,Storm!P$5-1,3),OFFSET('Database (Data Entry)'!$B$3,Storm!P$5-1,3)))</f>
        <v>0</v>
      </c>
      <c r="F9" s="198">
        <f ca="1">IF(Q$5=1,"",IF(Q$4=1,OFFSET('Database (Estimate)'!$B$3,Storm!Q$5-1,3),OFFSET('Database (Data Entry)'!$B$3,Storm!Q$5-1,3)))</f>
        <v>0</v>
      </c>
      <c r="G9" s="198">
        <f ca="1">IF(R$5=1,"",IF(R$4=1,OFFSET('Database (Estimate)'!$B$3,Storm!R$5-1,3),OFFSET('Database (Data Entry)'!$B$3,Storm!R$5-1,3)))</f>
        <v>0</v>
      </c>
      <c r="O9" s="368"/>
    </row>
    <row r="10" spans="3:25" ht="15" customHeight="1">
      <c r="C10" s="362" t="s">
        <v>120</v>
      </c>
      <c r="D10" s="363">
        <f ca="1">IF(O$5=1,"",IF(O$4=1,OFFSET('Database (Estimate)'!$B$3,Storm!O$5-1,4),OFFSET('Database (Data Entry)'!$B$3,Storm!O$5-1,4)))</f>
        <v>0</v>
      </c>
      <c r="E10" s="363">
        <f ca="1">IF(P$5=1,"",IF(P$4=1,OFFSET('Database (Estimate)'!$B$3,Storm!P$5-1,4),OFFSET('Database (Data Entry)'!$B$3,Storm!P$5-1,4)))</f>
        <v>0</v>
      </c>
      <c r="F10" s="363">
        <f ca="1">IF(Q$5=1,"",IF(Q$4=1,OFFSET('Database (Estimate)'!$B$3,Storm!Q$5-1,4),OFFSET('Database (Data Entry)'!$B$3,Storm!Q$5-1,4)))</f>
        <v>0</v>
      </c>
      <c r="G10" s="363">
        <f ca="1">IF(R$5=1,"",IF(R$4=1,OFFSET('Database (Estimate)'!$B$3,Storm!R$5-1,4),OFFSET('Database (Data Entry)'!$B$3,Storm!R$5-1,4)))</f>
        <v>0</v>
      </c>
      <c r="O10" s="14" t="str">
        <f ca="1">C32</f>
        <v xml:space="preserve"> Notes</v>
      </c>
      <c r="P10" s="9">
        <f ca="1">LEN(O10)</f>
        <v>6</v>
      </c>
      <c r="Q10" s="9">
        <v>5</v>
      </c>
      <c r="R10" s="9" t="str">
        <f ca="1">IFERROR(LEFT(O10,P10-Q10),"N/A")</f>
        <v xml:space="preserve"> </v>
      </c>
      <c r="S10" s="9"/>
      <c r="T10" s="9"/>
      <c r="U10" s="9"/>
      <c r="V10" s="9"/>
      <c r="W10" s="9"/>
      <c r="X10" s="9"/>
      <c r="Y10" s="9"/>
    </row>
    <row r="11" spans="3:25" s="2" customFormat="1" ht="15" customHeight="1">
      <c r="C11" s="271" t="s">
        <v>132</v>
      </c>
      <c r="D11" s="198">
        <f ca="1">IF(O$5=1,"",IF(O$4=1,OFFSET('Database (Estimate)'!$B$3,Storm!O$5-1,12),OFFSET('Database (Data Entry)'!$B$3,Storm!O$5-1,12)))</f>
        <v>0</v>
      </c>
      <c r="E11" s="198">
        <f ca="1">IF(P$5=1,"",IF(P$4=1,OFFSET('Database (Estimate)'!$B$3,Storm!P$5-1,12),OFFSET('Database (Data Entry)'!$B$3,Storm!P$5-1,12)))</f>
        <v>0</v>
      </c>
      <c r="F11" s="198">
        <f ca="1">IF(Q$5=1,"",IF(Q$4=1,OFFSET('Database (Estimate)'!$B$3,Storm!Q$5-1,12),OFFSET('Database (Data Entry)'!$B$3,Storm!Q$5-1,12)))</f>
        <v>0</v>
      </c>
      <c r="G11" s="198">
        <f ca="1">IF(R$5=1,"",IF(R$4=1,OFFSET('Database (Estimate)'!$B$3,Storm!R$5-1,12),OFFSET('Database (Data Entry)'!$B$3,Storm!R$5-1,12)))</f>
        <v>0</v>
      </c>
      <c r="O11" s="368" t="str">
        <f ca="1">C37</f>
        <v xml:space="preserve"> Notes</v>
      </c>
      <c r="P11" s="94">
        <f ca="1">LEN(O11)</f>
        <v>6</v>
      </c>
      <c r="Q11" s="94">
        <v>5</v>
      </c>
      <c r="R11" s="94" t="str">
        <f ca="1">IFERROR(LEFT(O11,P11-Q11),"N/A")</f>
        <v xml:space="preserve"> </v>
      </c>
      <c r="S11" s="94"/>
      <c r="T11" s="94"/>
      <c r="U11" s="94"/>
      <c r="V11" s="94"/>
      <c r="W11" s="94"/>
      <c r="X11" s="94"/>
      <c r="Y11" s="94"/>
    </row>
    <row r="12" spans="3:25">
      <c r="C12" s="264" t="s">
        <v>124</v>
      </c>
      <c r="D12" s="265">
        <f ca="1">IF(O$5=1,"",IF(O$4=1,OFFSET('Database (Estimate)'!$B$3,Storm!O$5-1,13),OFFSET('Database (Data Entry)'!$B$3,Storm!O$5-1,13)))</f>
        <v>0</v>
      </c>
      <c r="E12" s="265">
        <f ca="1">IF(P$5=1,"",IF(P$4=1,OFFSET('Database (Estimate)'!$B$3,Storm!P$5-1,13),OFFSET('Database (Data Entry)'!$B$3,Storm!P$5-1,13)))</f>
        <v>0</v>
      </c>
      <c r="F12" s="265">
        <f ca="1">IF(Q$5=1,"",IF(Q$4=1,OFFSET('Database (Estimate)'!$B$3,Storm!Q$5-1,13),OFFSET('Database (Data Entry)'!$B$3,Storm!Q$5-1,13)))</f>
        <v>0</v>
      </c>
      <c r="G12" s="265">
        <f ca="1">IF(R$5=1,"",IF(R$4=1,OFFSET('Database (Estimate)'!$B$3,Storm!R$5-1,13),OFFSET('Database (Data Entry)'!$B$3,Storm!R$5-1,13)))</f>
        <v>0</v>
      </c>
      <c r="I12"/>
      <c r="J12"/>
      <c r="K12"/>
      <c r="O12" s="14" t="str">
        <f ca="1">C42</f>
        <v xml:space="preserve"> Notes</v>
      </c>
      <c r="P12" s="9">
        <f ca="1">LEN(O12)</f>
        <v>6</v>
      </c>
      <c r="Q12" s="9">
        <v>5</v>
      </c>
      <c r="R12" s="9" t="str">
        <f ca="1">IFERROR(LEFT(O12,P12-Q12),"N/A")</f>
        <v xml:space="preserve"> </v>
      </c>
      <c r="S12" s="9"/>
      <c r="T12" s="9"/>
      <c r="U12" s="9"/>
      <c r="V12" s="9"/>
      <c r="W12" s="9"/>
      <c r="X12" s="9"/>
      <c r="Y12" s="9"/>
    </row>
    <row r="13" spans="3:25" s="2" customFormat="1">
      <c r="C13" s="271" t="s">
        <v>123</v>
      </c>
      <c r="D13" s="370">
        <f ca="1">IF(O$5=1,"",IF(O$4=1,OFFSET('Database (Estimate)'!$B$3,Storm!O$5-1,14),OFFSET('Database (Data Entry)'!$B$3,Storm!O$5-1,14)))</f>
        <v>0</v>
      </c>
      <c r="E13" s="370">
        <f ca="1">IF(P$5=1,"",IF(P$4=1,OFFSET('Database (Estimate)'!$B$3,Storm!P$5-1,14),OFFSET('Database (Data Entry)'!$B$3,Storm!P$5-1,14)))</f>
        <v>0</v>
      </c>
      <c r="F13" s="370">
        <f ca="1">IF(Q$5=1,"",IF(Q$4=1,OFFSET('Database (Estimate)'!$B$3,Storm!Q$5-1,14),OFFSET('Database (Data Entry)'!$B$3,Storm!Q$5-1,14)))</f>
        <v>0</v>
      </c>
      <c r="G13" s="370">
        <f ca="1">IF(R$5=1,"",IF(R$4=1,OFFSET('Database (Estimate)'!$B$3,Storm!R$5-1,14),OFFSET('Database (Data Entry)'!$B$3,Storm!R$5-1,14)))</f>
        <v>0</v>
      </c>
      <c r="O13" s="368" t="str">
        <f ca="1">C47</f>
        <v xml:space="preserve"> Notes</v>
      </c>
      <c r="P13" s="94">
        <f ca="1">LEN(O13)</f>
        <v>6</v>
      </c>
      <c r="Q13" s="94">
        <v>5</v>
      </c>
      <c r="R13" s="94" t="str">
        <f ca="1">IFERROR(LEFT(O13,P13-Q13),"N/A")</f>
        <v xml:space="preserve"> </v>
      </c>
      <c r="S13" s="94"/>
      <c r="T13" s="94"/>
      <c r="U13" s="94"/>
      <c r="V13" s="94"/>
      <c r="W13" s="94"/>
      <c r="X13" s="94"/>
      <c r="Y13" s="94"/>
    </row>
    <row r="14" spans="3:25" ht="7.5" customHeight="1">
      <c r="C14" s="266"/>
      <c r="D14" s="268"/>
      <c r="E14" s="268"/>
      <c r="F14" s="268"/>
      <c r="G14" s="268"/>
      <c r="O14" s="14"/>
    </row>
    <row r="15" spans="3:25">
      <c r="C15" s="262" t="s">
        <v>95</v>
      </c>
      <c r="D15" s="263">
        <f ca="1">IF(O$5=1,"",IF(O$4=1,OFFSET('Database (Estimate)'!$B$3,Storm!O$5-1,5),OFFSET('Database (Data Entry)'!$B$3,Storm!O$5-1,5)))</f>
        <v>0</v>
      </c>
      <c r="E15" s="263">
        <f ca="1">IF(P$5=1,"",IF(P$4=1,OFFSET('Database (Estimate)'!$B$3,Storm!P$5-1,5),OFFSET('Database (Data Entry)'!$B$3,Storm!P$5-1,5)))</f>
        <v>0</v>
      </c>
      <c r="F15" s="263">
        <f ca="1">IF(Q$5=1,"",IF(Q$4=1,OFFSET('Database (Estimate)'!$B$3,Storm!Q$5-1,5),OFFSET('Database (Data Entry)'!$B$3,Storm!Q$5-1,5)))</f>
        <v>0</v>
      </c>
      <c r="G15" s="263">
        <f ca="1">IF(R$5=1,"",IF(R$4=1,OFFSET('Database (Estimate)'!$B$3,Storm!R$5-1,5),OFFSET('Database (Data Entry)'!$B$3,Storm!R$5-1,5)))</f>
        <v>0</v>
      </c>
      <c r="O15" s="14"/>
    </row>
    <row r="16" spans="3:25" s="2" customFormat="1">
      <c r="C16" s="371" t="s">
        <v>591</v>
      </c>
      <c r="D16" s="372" t="str">
        <f ca="1">IFERROR(D30/D15,"")</f>
        <v/>
      </c>
      <c r="E16" s="372" t="str">
        <f ca="1">IFERROR(E30/E15,"")</f>
        <v/>
      </c>
      <c r="F16" s="372" t="str">
        <f ca="1">IFERROR(F30/F15,"")</f>
        <v/>
      </c>
      <c r="G16" s="372" t="str">
        <f ca="1">IFERROR(G30/G15,"")</f>
        <v/>
      </c>
      <c r="O16" s="368"/>
    </row>
    <row r="17" spans="3:23">
      <c r="C17" s="262" t="s">
        <v>68</v>
      </c>
      <c r="D17" s="263">
        <f ca="1">IF(O$5=1,"",IF(O$4=1,OFFSET('Database (Estimate)'!$B$3,Storm!O$5-1,6),OFFSET('Database (Data Entry)'!$B$3,Storm!O$5-1,6)))</f>
        <v>0</v>
      </c>
      <c r="E17" s="263">
        <f ca="1">IF(P$5=1,"",IF(P$4=1,OFFSET('Database (Estimate)'!$B$3,Storm!P$5-1,6),OFFSET('Database (Data Entry)'!$B$3,Storm!P$5-1,6)))</f>
        <v>0</v>
      </c>
      <c r="F17" s="263">
        <f ca="1">IF(Q$5=1,"",IF(Q$4=1,OFFSET('Database (Estimate)'!$B$3,Storm!Q$5-1,6),OFFSET('Database (Data Entry)'!$B$3,Storm!Q$5-1,6)))</f>
        <v>0</v>
      </c>
      <c r="G17" s="263">
        <f ca="1">IF(R$5=1,"",IF(R$4=1,OFFSET('Database (Estimate)'!$B$3,Storm!R$5-1,6),OFFSET('Database (Data Entry)'!$B$3,Storm!R$5-1,6)))</f>
        <v>0</v>
      </c>
      <c r="O17" s="14" t="s">
        <v>517</v>
      </c>
    </row>
    <row r="18" spans="3:23" s="2" customFormat="1">
      <c r="C18" s="371" t="s">
        <v>138</v>
      </c>
      <c r="D18" s="272" t="str">
        <f ca="1">IFERROR(D30/D17,"")</f>
        <v/>
      </c>
      <c r="E18" s="272" t="str">
        <f ca="1">IFERROR(E30/E17,"")</f>
        <v/>
      </c>
      <c r="F18" s="272" t="str">
        <f ca="1">IFERROR(F30/F17,"")</f>
        <v/>
      </c>
      <c r="G18" s="272" t="str">
        <f ca="1">IFERROR(G30/G17,"")</f>
        <v/>
      </c>
      <c r="O18" s="368" t="s">
        <v>579</v>
      </c>
    </row>
    <row r="19" spans="3:23">
      <c r="C19" s="262" t="s">
        <v>600</v>
      </c>
      <c r="D19" s="263">
        <f ca="1">SUM(D20:D24)</f>
        <v>0</v>
      </c>
      <c r="E19" s="263">
        <f ca="1">SUM(E20:E24)</f>
        <v>0</v>
      </c>
      <c r="F19" s="263">
        <f ca="1">SUM(F20:F24)</f>
        <v>0</v>
      </c>
      <c r="G19" s="263">
        <f ca="1">SUM(G20:G24)</f>
        <v>0</v>
      </c>
      <c r="O19" s="14"/>
      <c r="T19" s="227">
        <f ca="1">IFERROR(LEFT(T20,FIND("-",T20)-1),T20)</f>
        <v>0</v>
      </c>
      <c r="U19" s="227">
        <f ca="1">IFERROR(LEFT(U20,FIND("-",U20)-1),U20)</f>
        <v>0</v>
      </c>
      <c r="V19" s="227">
        <f ca="1">IFERROR(LEFT(V20,FIND("-",V20)-1),V20)</f>
        <v>0</v>
      </c>
      <c r="W19" s="227">
        <f ca="1">IFERROR(LEFT(W20,FIND("-",W20)-1),W20)</f>
        <v>0</v>
      </c>
    </row>
    <row r="20" spans="3:23" s="2" customFormat="1">
      <c r="C20" s="269" t="s">
        <v>593</v>
      </c>
      <c r="D20" s="270">
        <f ca="1">IF(O$5=1,"",IF(O$4=1,OFFSET('Database (Estimate)'!$B$3,Storm!O$5-1,7),OFFSET('Database (Data Entry)'!$B$3,Storm!O$5-1,7)))</f>
        <v>0</v>
      </c>
      <c r="E20" s="270">
        <f ca="1">IF(P$5=1,"",IF(P$4=1,OFFSET('Database (Estimate)'!$B$3,Storm!P$5-1,7),OFFSET('Database (Data Entry)'!$B$3,Storm!P$5-1,7)))</f>
        <v>0</v>
      </c>
      <c r="F20" s="270">
        <f ca="1">IF(Q$5=1,"",IF(Q$4=1,OFFSET('Database (Estimate)'!$B$3,Storm!Q$5-1,7),OFFSET('Database (Data Entry)'!$B$3,Storm!Q$5-1,7)))</f>
        <v>0</v>
      </c>
      <c r="G20" s="270">
        <f ca="1">IF(R$5=1,"",IF(R$4=1,OFFSET('Database (Estimate)'!$B$3,Storm!R$5-1,7),OFFSET('Database (Data Entry)'!$B$3,Storm!R$5-1,7)))</f>
        <v>0</v>
      </c>
      <c r="O20" s="368"/>
      <c r="T20" s="2">
        <f ca="1">IF(O$4=1,OFFSET('Database (Estimate)'!$B$2,O$5,0),OFFSET('Database (Data Entry)'!$B$2,O$5,0))</f>
        <v>0</v>
      </c>
      <c r="U20" s="2">
        <f ca="1">IF(P$4=1,OFFSET('Database (Estimate)'!$B$2,P$5,0),OFFSET('Database (Data Entry)'!$B$2,P$5,0))</f>
        <v>0</v>
      </c>
      <c r="V20" s="2">
        <f ca="1">IF(Q$4=1,OFFSET('Database (Estimate)'!$B$2,Q$5,0),OFFSET('Database (Data Entry)'!$B$2,Q$5,0))</f>
        <v>0</v>
      </c>
      <c r="W20" s="2">
        <f ca="1">IF(R$4=1,OFFSET('Database (Estimate)'!$B$2,R$5,0),OFFSET('Database (Data Entry)'!$B$2,R$5,0))</f>
        <v>0</v>
      </c>
    </row>
    <row r="21" spans="3:23">
      <c r="C21" s="262" t="s">
        <v>594</v>
      </c>
      <c r="D21" s="263">
        <f ca="1">IF(O$5=1,"",IF(O$4=1,OFFSET('Database (Estimate)'!$B$3,Storm!O$5-1,8),OFFSET('Database (Data Entry)'!$B$3,Storm!O$5-1,8)))</f>
        <v>0</v>
      </c>
      <c r="E21" s="263">
        <f ca="1">IF(P$5=1,"",IF(P$4=1,OFFSET('Database (Estimate)'!$B$3,Storm!P$5-1,8),OFFSET('Database (Data Entry)'!$B$3,Storm!P$5-1,8)))</f>
        <v>0</v>
      </c>
      <c r="F21" s="263">
        <f ca="1">IF(Q$5=1,"",IF(Q$4=1,OFFSET('Database (Estimate)'!$B$3,Storm!Q$5-1,8),OFFSET('Database (Data Entry)'!$B$3,Storm!Q$5-1,8)))</f>
        <v>0</v>
      </c>
      <c r="G21" s="263">
        <f ca="1">IF(R$5=1,"",IF(R$4=1,OFFSET('Database (Estimate)'!$B$3,Storm!R$5-1,8),OFFSET('Database (Data Entry)'!$B$3,Storm!R$5-1,8)))</f>
        <v>0</v>
      </c>
      <c r="O21" s="14"/>
      <c r="T21" s="64" t="str">
        <f ca="1">IFERROR(FIND("-D",T20)+1,"NA")</f>
        <v>NA</v>
      </c>
      <c r="U21" s="227" t="str">
        <f ca="1">IFERROR(FIND("-D",U20)+1,"NA")</f>
        <v>NA</v>
      </c>
      <c r="V21" s="227" t="str">
        <f ca="1">IFERROR(FIND("-D",V20)+1,"NA")</f>
        <v>NA</v>
      </c>
      <c r="W21" s="227" t="str">
        <f ca="1">IFERROR(FIND("-D",W20)+1,"NA")</f>
        <v>NA</v>
      </c>
    </row>
    <row r="22" spans="3:23" s="2" customFormat="1">
      <c r="C22" s="269" t="s">
        <v>595</v>
      </c>
      <c r="D22" s="270">
        <f ca="1">IF(O$5=1,"",IF(O$4=1,OFFSET('Database (Estimate)'!$B$3,Storm!O$5-1,9),OFFSET('Database (Data Entry)'!$B$3,Storm!O$5-1,9)))</f>
        <v>0</v>
      </c>
      <c r="E22" s="270">
        <f ca="1">IF(P$5=1,"",IF(P$4=1,OFFSET('Database (Estimate)'!$B$3,Storm!P$5-1,9),OFFSET('Database (Data Entry)'!$B$3,Storm!P$5-1,9)))</f>
        <v>0</v>
      </c>
      <c r="F22" s="270">
        <f ca="1">IF(Q$5=1,"",IF(Q$4=1,OFFSET('Database (Estimate)'!$B$3,Storm!Q$5-1,9),OFFSET('Database (Data Entry)'!$B$3,Storm!Q$5-1,9)))</f>
        <v>0</v>
      </c>
      <c r="G22" s="270">
        <f ca="1">IF(R$5=1,"",IF(R$4=1,OFFSET('Database (Estimate)'!$B$3,Storm!R$5-1,9),OFFSET('Database (Data Entry)'!$B$3,Storm!R$5-1,9)))</f>
        <v>0</v>
      </c>
      <c r="O22" s="368"/>
      <c r="T22" s="2" t="str">
        <f ca="1">IFERROR(RIGHT(T20,LEN(T20)-T21),"NA")</f>
        <v>NA</v>
      </c>
      <c r="U22" s="2" t="str">
        <f ca="1">IFERROR(RIGHT(U20,LEN(U20)-U21),"NA")</f>
        <v>NA</v>
      </c>
      <c r="V22" s="2" t="str">
        <f ca="1">IFERROR(RIGHT(V20,LEN(V20)-V21),"NA")</f>
        <v>NA</v>
      </c>
      <c r="W22" s="2" t="str">
        <f ca="1">IFERROR(RIGHT(W20,LEN(W20)-W21),"NA")</f>
        <v>NA</v>
      </c>
    </row>
    <row r="23" spans="3:23">
      <c r="C23" s="262" t="s">
        <v>596</v>
      </c>
      <c r="D23" s="263">
        <f ca="1">IF(O$5=1,"",IF(O$4=1,OFFSET('Database (Estimate)'!$B$3,Storm!O$5-1,10),OFFSET('Database (Data Entry)'!$B$3,Storm!O$5-1,10)))</f>
        <v>0</v>
      </c>
      <c r="E23" s="263">
        <f ca="1">IF(P$5=1,"",IF(P$4=1,OFFSET('Database (Estimate)'!$B$3,Storm!P$5-1,10),OFFSET('Database (Data Entry)'!$B$3,Storm!P$5-1,10)))</f>
        <v>0</v>
      </c>
      <c r="F23" s="263">
        <f ca="1">IF(Q$5=1,"",IF(Q$4=1,OFFSET('Database (Estimate)'!$B$3,Storm!Q$5-1,10),OFFSET('Database (Data Entry)'!$B$3,Storm!Q$5-1,10)))</f>
        <v>0</v>
      </c>
      <c r="G23" s="263">
        <f ca="1">IF(R$5=1,"",IF(R$4=1,OFFSET('Database (Estimate)'!$B$3,Storm!R$5-1,10),OFFSET('Database (Data Entry)'!$B$3,Storm!R$5-1,10)))</f>
        <v>0</v>
      </c>
      <c r="I23"/>
      <c r="J23"/>
      <c r="K23"/>
      <c r="O23" s="14"/>
      <c r="T23" s="64" t="str">
        <f ca="1">IFERROR(LEFT(T22,FIND("-",T22)-1),"NA")</f>
        <v>NA</v>
      </c>
      <c r="U23" s="227" t="str">
        <f ca="1">IFERROR(LEFT(U22,FIND("-",U22)-1),"NA")</f>
        <v>NA</v>
      </c>
      <c r="V23" s="227" t="str">
        <f ca="1">IFERROR(LEFT(V22,FIND("-",V22)-1),"NA")</f>
        <v>NA</v>
      </c>
      <c r="W23" s="227" t="str">
        <f ca="1">IFERROR(LEFT(W22,FIND("-",W22)-1),"NA")</f>
        <v>NA</v>
      </c>
    </row>
    <row r="24" spans="3:23" s="2" customFormat="1">
      <c r="C24" s="269" t="s">
        <v>597</v>
      </c>
      <c r="D24" s="270">
        <f ca="1">IF(O$5=1,"",IF(O$4=1,OFFSET('Database (Estimate)'!$B$3,O$5-1,11),OFFSET('Database (Data Entry)'!$B$3,O$5-1,11)))</f>
        <v>0</v>
      </c>
      <c r="E24" s="270">
        <f ca="1">IF(P$5=1,"",IF(P$4=1,OFFSET('Database (Estimate)'!$B$3,P$5-1,11),OFFSET('Database (Data Entry)'!$B$3,P$5-1,11)))</f>
        <v>0</v>
      </c>
      <c r="F24" s="270">
        <f ca="1">IF(Q$5=1,"",IF(Q$4=1,OFFSET('Database (Estimate)'!$B$3,Q$5-1,11),OFFSET('Database (Data Entry)'!$B$3,Q$5-1,11)))</f>
        <v>0</v>
      </c>
      <c r="G24" s="270">
        <f ca="1">IF(R$5=1,"",IF(R$4=1,OFFSET('Database (Estimate)'!$B$3,R$5-1,11),OFFSET('Database (Data Entry)'!$B$3,R$5-1,11)))</f>
        <v>0</v>
      </c>
      <c r="O24" s="368"/>
      <c r="T24" s="2" t="str">
        <f ca="1">IFERROR(RIGHT(T20,LEN(T20)-FIND("-C",T20)-1),"NA")</f>
        <v>NA</v>
      </c>
      <c r="U24" s="2" t="str">
        <f ca="1">IFERROR(RIGHT(U20,LEN(U20)-FIND("-C",U20)-1),"NA")</f>
        <v>NA</v>
      </c>
      <c r="V24" s="2" t="str">
        <f ca="1">IFERROR(RIGHT(V20,LEN(V20)-FIND("-C",V20)-1),"NA")</f>
        <v>NA</v>
      </c>
      <c r="W24" s="2" t="str">
        <f ca="1">IFERROR(RIGHT(W20,LEN(W20)-FIND("-C",W20)-1),"NA")</f>
        <v>NA</v>
      </c>
    </row>
    <row r="25" spans="3:23">
      <c r="C25" s="364" t="s">
        <v>601</v>
      </c>
      <c r="D25" s="273" t="str">
        <f ca="1">IFERROR(D30/D19,"")</f>
        <v/>
      </c>
      <c r="E25" s="273" t="str">
        <f ca="1">IFERROR(E30/E19,"")</f>
        <v/>
      </c>
      <c r="F25" s="273" t="str">
        <f ca="1">IFERROR(F30/F19,"")</f>
        <v/>
      </c>
      <c r="G25" s="273" t="str">
        <f ca="1">IFERROR(G30/G19,"")</f>
        <v/>
      </c>
      <c r="I25"/>
      <c r="J25"/>
      <c r="K25"/>
      <c r="O25" s="14"/>
    </row>
    <row r="26" spans="3:23" ht="7.5" customHeight="1">
      <c r="C26" s="271"/>
      <c r="D26" s="271"/>
      <c r="E26" s="271"/>
      <c r="F26" s="271"/>
      <c r="G26" s="271"/>
      <c r="I26"/>
      <c r="J26"/>
      <c r="K26"/>
      <c r="O26" s="14"/>
    </row>
    <row r="27" spans="3:23">
      <c r="C27" s="362" t="s">
        <v>10</v>
      </c>
      <c r="D27" s="365">
        <f ca="1">IF(O$5=1,"",IF(O$4=1,OFFSET('Database (Estimate)'!$B$3,O$5-1,107),OFFSET('Database (Data Entry)'!$B$3,O$5-1,107)))</f>
        <v>0</v>
      </c>
      <c r="E27" s="365">
        <f ca="1">IF(P$5=1,"",IF(P$4=1,OFFSET('Database (Estimate)'!$B$3,P$5-1,107),OFFSET('Database (Data Entry)'!$B$3,P$5-1,107)))</f>
        <v>0</v>
      </c>
      <c r="F27" s="365">
        <f ca="1">IF(Q$5=1,"",IF(Q$4=1,OFFSET('Database (Estimate)'!$B$3,Q$5-1,107),OFFSET('Database (Data Entry)'!$B$3,Q$5-1,107)))</f>
        <v>0</v>
      </c>
      <c r="G27" s="365">
        <f ca="1">IF(R$5=1,"",IF(R$4=1,OFFSET('Database (Estimate)'!$B$3,R$5-1,107),OFFSET('Database (Data Entry)'!$B$3,R$5-1,107)))</f>
        <v>0</v>
      </c>
      <c r="O27" s="14"/>
    </row>
    <row r="28" spans="3:23" s="2" customFormat="1">
      <c r="C28" s="266" t="s">
        <v>11</v>
      </c>
      <c r="D28" s="267">
        <f ca="1">IF(O$5=1,"",IF(O$4=1,OFFSET('Database (Estimate)'!$B$3,O$5-1,351),OFFSET('Database (Data Entry)'!$B$3,O$5-1,351)))</f>
        <v>0</v>
      </c>
      <c r="E28" s="267">
        <f ca="1">IF(P$5=1,"",IF(P$4=1,OFFSET('Database (Estimate)'!$B$3,P$5-1,351),OFFSET('Database (Data Entry)'!$B$3,P$5-1,351)))</f>
        <v>0</v>
      </c>
      <c r="F28" s="267">
        <f ca="1">IF(Q$5=1,"",IF(Q$4=1,OFFSET('Database (Estimate)'!$B$3,Q$5-1,351),OFFSET('Database (Data Entry)'!$B$3,Q$5-1,351)))</f>
        <v>0</v>
      </c>
      <c r="G28" s="267">
        <f ca="1">IF(R$5=1,"",IF(R$4=1,OFFSET('Database (Estimate)'!$B$3,R$5-1,302),OFFSET('Database (Data Entry)'!$B$3,R$5-1,351)))</f>
        <v>0</v>
      </c>
      <c r="O28" s="368"/>
    </row>
    <row r="29" spans="3:23">
      <c r="C29" s="260" t="s">
        <v>12</v>
      </c>
      <c r="D29" s="261">
        <f ca="1">IF(O$5=1,"",IF(O$4=1,OFFSET('Database (Estimate)'!$B$3,O$5-1,500),OFFSET('Database (Data Entry)'!$B$3,O$5-1,500)))</f>
        <v>0</v>
      </c>
      <c r="E29" s="261">
        <f ca="1">IF(P$5=1,"",IF(P$4=1,OFFSET('Database (Estimate)'!$B$3,P$5-1,500),OFFSET('Database (Data Entry)'!$B$3,P$5-1,500)))</f>
        <v>0</v>
      </c>
      <c r="F29" s="261">
        <f ca="1">IF(Q$5=1,"",IF(Q$4=1,OFFSET('Database (Estimate)'!$B$3,Q$5-1,500),OFFSET('Database (Data Entry)'!$B$3,Q$5-1,500)))</f>
        <v>0</v>
      </c>
      <c r="G29" s="261">
        <f ca="1">IF(R$5=1,"",IF(R$4=1,OFFSET('Database (Estimate)'!$B$3,R$5-1,500),OFFSET('Database (Data Entry)'!$B$3,R$5-1,500)))</f>
        <v>0</v>
      </c>
      <c r="H29" s="307"/>
      <c r="I29" s="307"/>
      <c r="J29" s="307"/>
      <c r="K29" s="307"/>
      <c r="L29" s="307"/>
      <c r="M29" s="307"/>
      <c r="N29" s="307"/>
      <c r="O29" s="14"/>
    </row>
    <row r="30" spans="3:23" s="2" customFormat="1">
      <c r="C30" s="373" t="s">
        <v>6</v>
      </c>
      <c r="D30" s="374">
        <f ca="1">SUM(D27:D29)</f>
        <v>0</v>
      </c>
      <c r="E30" s="374">
        <f ca="1">SUM(E27:E29)</f>
        <v>0</v>
      </c>
      <c r="F30" s="374">
        <f ca="1">SUM(F27:F29)</f>
        <v>0</v>
      </c>
      <c r="G30" s="374">
        <f ca="1">SUM(G27:G29)</f>
        <v>0</v>
      </c>
      <c r="H30" s="375"/>
      <c r="I30" s="375"/>
      <c r="J30" s="375"/>
      <c r="K30" s="375"/>
      <c r="L30" s="375"/>
      <c r="M30" s="375"/>
      <c r="N30" s="375"/>
      <c r="O30" s="368"/>
    </row>
    <row r="31" spans="3:23">
      <c r="H31" s="307"/>
      <c r="I31" s="307"/>
      <c r="J31" s="307"/>
      <c r="K31" s="307"/>
      <c r="L31" s="307"/>
      <c r="M31" s="307"/>
      <c r="N31" s="307"/>
      <c r="O31" s="14"/>
    </row>
    <row r="32" spans="3:23" s="227" customFormat="1">
      <c r="C32" s="358" t="str">
        <f ca="1">IF($O$5=1,"",IF($O$4=1,OFFSET('Database (Estimate)'!$B$2,$O$5,0) &amp; " Notes",OFFSET('Database (Data Entry)'!$B$2,$O$5,0) &amp; " Notes"))</f>
        <v xml:space="preserve"> Notes</v>
      </c>
      <c r="H32" s="307"/>
      <c r="I32" s="307"/>
      <c r="J32" s="307"/>
      <c r="K32" s="307"/>
      <c r="L32" s="307"/>
      <c r="M32" s="307"/>
      <c r="N32" s="307"/>
      <c r="O32" s="14"/>
    </row>
    <row r="33" spans="3:15" s="227" customFormat="1">
      <c r="C33" s="445">
        <f ca="1">IF(O$5=1,"",IF(O$4=1,OFFSET('Database (Estimate)'!$B$3,Storm!O$5-1,452),OFFSET('Database (Data Entry)'!$B$3,Storm!O$5-1,452)))</f>
        <v>0</v>
      </c>
      <c r="D33" s="446"/>
      <c r="E33" s="446"/>
      <c r="F33" s="446"/>
      <c r="G33" s="447"/>
      <c r="H33" s="307"/>
      <c r="I33" s="308" t="str">
        <f ca="1">R10</f>
        <v xml:space="preserve"> </v>
      </c>
      <c r="J33" s="308"/>
      <c r="K33" s="308"/>
      <c r="L33" s="307"/>
      <c r="M33" s="307"/>
      <c r="N33" s="307"/>
      <c r="O33" s="14"/>
    </row>
    <row r="34" spans="3:15" s="227" customFormat="1">
      <c r="C34" s="448"/>
      <c r="D34" s="449"/>
      <c r="E34" s="449"/>
      <c r="F34" s="449"/>
      <c r="G34" s="450"/>
      <c r="H34" s="307"/>
      <c r="I34" s="308" t="str">
        <f ca="1">R11</f>
        <v xml:space="preserve"> </v>
      </c>
      <c r="J34" s="308"/>
      <c r="K34" s="308"/>
      <c r="L34" s="307"/>
      <c r="M34" s="307"/>
      <c r="N34" s="307"/>
      <c r="O34" s="14"/>
    </row>
    <row r="35" spans="3:15" s="227" customFormat="1">
      <c r="C35" s="451"/>
      <c r="D35" s="452"/>
      <c r="E35" s="452"/>
      <c r="F35" s="452"/>
      <c r="G35" s="453"/>
      <c r="H35" s="307"/>
      <c r="I35" s="308" t="str">
        <f ca="1">R12</f>
        <v xml:space="preserve"> </v>
      </c>
      <c r="J35" s="308"/>
      <c r="K35" s="308"/>
      <c r="L35" s="307"/>
      <c r="M35" s="307"/>
      <c r="N35" s="307"/>
    </row>
    <row r="36" spans="3:15" s="227" customFormat="1" ht="7.5" customHeight="1">
      <c r="D36" s="279"/>
      <c r="E36" s="279"/>
      <c r="F36" s="279"/>
      <c r="G36" s="279"/>
      <c r="H36" s="307"/>
      <c r="I36" s="308" t="str">
        <f ca="1">R13</f>
        <v xml:space="preserve"> </v>
      </c>
      <c r="J36" s="308"/>
      <c r="K36" s="308"/>
      <c r="L36" s="307"/>
      <c r="M36" s="307"/>
      <c r="N36" s="307"/>
    </row>
    <row r="37" spans="3:15" s="227" customFormat="1">
      <c r="C37" s="314" t="str">
        <f ca="1">IF($P$5=1,"",IF($P$4=1,OFFSET('Database (Estimate)'!$B$2,$P$5,0) &amp; " Notes",OFFSET('Database (Data Entry)'!$B$2,$P$5,0) &amp; " Notes"))</f>
        <v xml:space="preserve"> Notes</v>
      </c>
      <c r="D37" s="279"/>
      <c r="E37" s="279"/>
      <c r="F37" s="279"/>
      <c r="G37" s="279"/>
      <c r="H37" s="307"/>
      <c r="I37" s="308"/>
      <c r="J37" s="308"/>
      <c r="K37" s="308"/>
      <c r="L37" s="307"/>
      <c r="M37" s="307"/>
      <c r="N37" s="307"/>
    </row>
    <row r="38" spans="3:15" s="227" customFormat="1">
      <c r="C38" s="454">
        <f ca="1">IF(P$5=1,"",IF(P$4=1,OFFSET('Database (Estimate)'!$B$3,Storm!P$5-1,452),OFFSET('Database (Data Entry)'!$B$3,Storm!P$5-1,452)))</f>
        <v>0</v>
      </c>
      <c r="D38" s="455"/>
      <c r="E38" s="455"/>
      <c r="F38" s="455"/>
      <c r="G38" s="456"/>
      <c r="H38" s="307"/>
      <c r="I38" s="308"/>
      <c r="J38" s="308"/>
      <c r="K38" s="308"/>
      <c r="L38" s="307"/>
      <c r="M38" s="307"/>
      <c r="N38" s="307"/>
    </row>
    <row r="39" spans="3:15" s="227" customFormat="1">
      <c r="C39" s="457"/>
      <c r="D39" s="458"/>
      <c r="E39" s="458"/>
      <c r="F39" s="458"/>
      <c r="G39" s="459"/>
      <c r="H39" s="307"/>
      <c r="I39" s="308"/>
      <c r="J39" s="308"/>
      <c r="K39" s="308"/>
      <c r="L39" s="307"/>
      <c r="M39" s="307"/>
      <c r="N39" s="307"/>
    </row>
    <row r="40" spans="3:15" s="227" customFormat="1">
      <c r="C40" s="460"/>
      <c r="D40" s="461"/>
      <c r="E40" s="461"/>
      <c r="F40" s="461"/>
      <c r="G40" s="462"/>
      <c r="H40" s="307"/>
      <c r="I40" s="308"/>
      <c r="J40" s="308"/>
      <c r="K40" s="308"/>
      <c r="L40" s="307"/>
      <c r="M40" s="307"/>
      <c r="N40" s="307"/>
    </row>
    <row r="41" spans="3:15" s="227" customFormat="1" ht="7.5" customHeight="1">
      <c r="D41" s="279"/>
      <c r="E41" s="279"/>
      <c r="F41" s="279"/>
      <c r="G41" s="279"/>
      <c r="H41" s="307"/>
      <c r="I41" s="308"/>
      <c r="J41" s="308"/>
      <c r="K41" s="308"/>
      <c r="L41" s="307"/>
      <c r="M41" s="307"/>
      <c r="N41" s="307"/>
    </row>
    <row r="42" spans="3:15" s="227" customFormat="1">
      <c r="C42" s="281" t="str">
        <f ca="1">IF($Q$5=1,"",IF($Q$4=1,OFFSET('Database (Estimate)'!$B$2,$Q$5,0) &amp; " Notes",OFFSET('Database (Data Entry)'!$B$2,$Q$5,0) &amp; " Notes"))</f>
        <v xml:space="preserve"> Notes</v>
      </c>
      <c r="D42" s="279"/>
      <c r="E42" s="279"/>
      <c r="F42" s="279"/>
      <c r="G42" s="279"/>
      <c r="H42" s="307"/>
      <c r="I42" s="308"/>
      <c r="J42" s="308"/>
      <c r="K42" s="308"/>
      <c r="L42" s="307"/>
      <c r="M42" s="307"/>
      <c r="N42" s="307"/>
    </row>
    <row r="43" spans="3:15" s="227" customFormat="1">
      <c r="C43" s="454">
        <f ca="1">IF(Q$5=1,"",IF(Q$4=1,OFFSET('Database (Estimate)'!$B$3,Storm!Q$5-1,452),OFFSET('Database (Data Entry)'!$B$3,Storm!Q$5-1,452)))</f>
        <v>0</v>
      </c>
      <c r="D43" s="455"/>
      <c r="E43" s="455"/>
      <c r="F43" s="455"/>
      <c r="G43" s="456"/>
      <c r="H43" s="307"/>
      <c r="I43" s="308"/>
      <c r="J43" s="308"/>
      <c r="K43" s="308"/>
      <c r="L43" s="307"/>
      <c r="M43" s="307"/>
      <c r="N43" s="307"/>
    </row>
    <row r="44" spans="3:15" s="227" customFormat="1">
      <c r="C44" s="457"/>
      <c r="D44" s="458"/>
      <c r="E44" s="458"/>
      <c r="F44" s="458"/>
      <c r="G44" s="459"/>
      <c r="H44" s="307"/>
      <c r="I44" s="308"/>
      <c r="J44" s="308"/>
      <c r="K44" s="308"/>
      <c r="L44" s="307"/>
      <c r="M44" s="307"/>
      <c r="N44" s="307"/>
    </row>
    <row r="45" spans="3:15">
      <c r="C45" s="460"/>
      <c r="D45" s="461"/>
      <c r="E45" s="461"/>
      <c r="F45" s="461"/>
      <c r="G45" s="462"/>
      <c r="H45" s="307"/>
      <c r="I45" s="307"/>
      <c r="J45" s="307"/>
      <c r="K45" s="307"/>
      <c r="L45" s="307"/>
      <c r="M45" s="307"/>
      <c r="N45" s="307"/>
    </row>
    <row r="46" spans="3:15" ht="7.5" customHeight="1">
      <c r="H46" s="307"/>
      <c r="I46" s="307"/>
      <c r="J46" s="307"/>
      <c r="K46" s="307"/>
      <c r="L46" s="307"/>
      <c r="M46" s="307"/>
      <c r="N46" s="307"/>
    </row>
    <row r="47" spans="3:15">
      <c r="C47" s="282" t="str">
        <f ca="1">IF($R$5=1,"",IF($R$4=1,OFFSET('Database (Estimate)'!$B$2,$R$5,0) &amp; " Notes",OFFSET('Database (Data Entry)'!$B$2,$R$5,0) &amp; " Notes"))</f>
        <v xml:space="preserve"> Notes</v>
      </c>
      <c r="H47" s="307"/>
      <c r="I47" s="307"/>
      <c r="J47" s="307"/>
      <c r="K47" s="307"/>
      <c r="L47" s="307"/>
      <c r="M47" s="307"/>
      <c r="N47" s="307"/>
    </row>
    <row r="48" spans="3:15" s="227" customFormat="1">
      <c r="C48" s="454">
        <f ca="1">IF(R$5=1,"",IF(R$4=1,OFFSET('Database (Estimate)'!$B$3,Storm!R$5-1,452),OFFSET('Database (Data Entry)'!$B$3,Storm!R$5-1,452)))</f>
        <v>0</v>
      </c>
      <c r="D48" s="455"/>
      <c r="E48" s="455"/>
      <c r="F48" s="455"/>
      <c r="G48" s="456"/>
      <c r="H48" s="307"/>
      <c r="I48" s="307"/>
      <c r="J48" s="307"/>
      <c r="K48" s="307"/>
      <c r="L48" s="307"/>
      <c r="M48" s="307"/>
      <c r="N48" s="307"/>
    </row>
    <row r="49" spans="3:14" s="227" customFormat="1">
      <c r="C49" s="457"/>
      <c r="D49" s="458"/>
      <c r="E49" s="458"/>
      <c r="F49" s="458"/>
      <c r="G49" s="459"/>
      <c r="H49" s="307"/>
      <c r="I49" s="307"/>
      <c r="J49" s="307"/>
      <c r="K49" s="307"/>
      <c r="L49" s="307"/>
      <c r="M49" s="307"/>
      <c r="N49" s="307"/>
    </row>
    <row r="50" spans="3:14" s="227" customFormat="1">
      <c r="C50" s="460"/>
      <c r="D50" s="461"/>
      <c r="E50" s="461"/>
      <c r="F50" s="461"/>
      <c r="G50" s="462"/>
      <c r="H50" s="307"/>
      <c r="I50" s="307"/>
      <c r="J50" s="307"/>
      <c r="K50" s="307"/>
      <c r="L50" s="307"/>
      <c r="M50" s="307"/>
      <c r="N50" s="307"/>
    </row>
    <row r="51" spans="3:14" s="227" customFormat="1">
      <c r="H51" s="307"/>
      <c r="I51" s="307"/>
      <c r="J51" s="307"/>
      <c r="K51" s="307"/>
      <c r="L51" s="307"/>
      <c r="M51" s="307"/>
      <c r="N51" s="307"/>
    </row>
    <row r="52" spans="3:14" s="227" customFormat="1"/>
    <row r="53" spans="3:14"/>
    <row r="54" spans="3:14" hidden="1"/>
    <row r="55" spans="3:14" hidden="1"/>
    <row r="56" spans="3:14" hidden="1">
      <c r="C56" s="79"/>
    </row>
    <row r="57" spans="3:14" hidden="1"/>
    <row r="58" spans="3:14" hidden="1"/>
    <row r="59" spans="3:14" ht="15" hidden="1" customHeight="1"/>
    <row r="60" spans="3:14" ht="15" hidden="1" customHeight="1"/>
    <row r="61" spans="3:14" ht="15" hidden="1" customHeight="1"/>
    <row r="62" spans="3:14" ht="15" hidden="1" customHeight="1"/>
    <row r="63" spans="3:14" ht="15" hidden="1" customHeight="1"/>
    <row r="64" spans="3:1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</sheetData>
  <sheetProtection password="ED2C" sheet="1" objects="1" scenarios="1"/>
  <mergeCells count="5">
    <mergeCell ref="C33:G35"/>
    <mergeCell ref="C38:G40"/>
    <mergeCell ref="C43:G45"/>
    <mergeCell ref="C48:G50"/>
    <mergeCell ref="C1:G2"/>
  </mergeCells>
  <pageMargins left="0.25" right="0.25" top="0.75" bottom="0.75" header="0.3" footer="0.3"/>
  <pageSetup paperSize="3" scale="97" orientation="landscape" r:id="rId1"/>
  <headerFooter>
    <oddHeader>&amp;LTrue Cost of Winter Maintenance Estimation Tool
&amp;"-,Italic"Preliminary Draft&amp;R&amp;D</oddHead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AH55"/>
  <sheetViews>
    <sheetView showGridLines="0" topLeftCell="A10" zoomScaleNormal="100" workbookViewId="0">
      <selection activeCell="E19" sqref="E19"/>
    </sheetView>
  </sheetViews>
  <sheetFormatPr defaultColWidth="0" defaultRowHeight="15" customHeight="1" zeroHeight="1"/>
  <cols>
    <col min="1" max="2" width="2.140625" style="227" customWidth="1"/>
    <col min="3" max="3" width="40.42578125" style="227" customWidth="1"/>
    <col min="4" max="7" width="25.140625" style="227" customWidth="1"/>
    <col min="8" max="11" width="12.5703125" style="227" customWidth="1"/>
    <col min="12" max="12" width="13.7109375" style="227" hidden="1" customWidth="1"/>
    <col min="13" max="14" width="9.140625" style="227" hidden="1" customWidth="1"/>
    <col min="15" max="15" width="12.28515625" style="227" hidden="1" customWidth="1"/>
    <col min="16" max="16" width="5.85546875" style="227" hidden="1" customWidth="1"/>
    <col min="17" max="17" width="13.28515625" style="227" hidden="1" customWidth="1"/>
    <col min="18" max="21" width="6.85546875" style="227" hidden="1" customWidth="1"/>
    <col min="22" max="22" width="6.85546875" hidden="1" customWidth="1"/>
    <col min="23" max="23" width="6.85546875" style="227" hidden="1" customWidth="1"/>
    <col min="24" max="24" width="10.42578125" style="227" hidden="1" customWidth="1"/>
    <col min="25" max="25" width="7.85546875" style="227" hidden="1" customWidth="1"/>
    <col min="26" max="27" width="13.42578125" style="227" hidden="1" customWidth="1"/>
    <col min="28" max="31" width="14.85546875" style="227" hidden="1" customWidth="1"/>
    <col min="32" max="32" width="3.7109375" style="227" hidden="1" customWidth="1"/>
    <col min="33" max="16384" width="9.140625" style="227" hidden="1"/>
  </cols>
  <sheetData>
    <row r="1" spans="3:34" ht="15" customHeight="1">
      <c r="C1" s="463" t="s">
        <v>117</v>
      </c>
      <c r="D1" s="463"/>
      <c r="E1" s="463"/>
      <c r="F1" s="463"/>
      <c r="G1" s="463"/>
      <c r="H1" s="280"/>
    </row>
    <row r="2" spans="3:34" ht="15" customHeight="1">
      <c r="C2" s="463"/>
      <c r="D2" s="463"/>
      <c r="E2" s="463"/>
      <c r="F2" s="463"/>
      <c r="G2" s="463"/>
      <c r="H2" s="280"/>
      <c r="O2" s="227" t="s">
        <v>25</v>
      </c>
    </row>
    <row r="3" spans="3:34" ht="7.5" customHeight="1">
      <c r="H3" s="280"/>
      <c r="O3" s="294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3:34" ht="22.5" customHeight="1">
      <c r="C4" s="324" t="s">
        <v>577</v>
      </c>
      <c r="D4" s="318"/>
      <c r="E4" s="315"/>
      <c r="F4" s="317"/>
      <c r="G4" s="316"/>
      <c r="I4" s="293" t="str">
        <f ca="1">CONCATENATE("Printed ",TEXT(NOW(),"dd MMM yyyy"))</f>
        <v>Printed 29 Jan 2014</v>
      </c>
      <c r="O4" s="14"/>
      <c r="R4" s="227" t="s">
        <v>545</v>
      </c>
      <c r="V4" s="9"/>
      <c r="X4" s="227" t="s">
        <v>546</v>
      </c>
    </row>
    <row r="5" spans="3:34" ht="15" customHeight="1">
      <c r="C5" s="271" t="s">
        <v>543</v>
      </c>
      <c r="D5" s="299">
        <v>2013</v>
      </c>
      <c r="E5" s="299">
        <v>2012</v>
      </c>
      <c r="F5" s="299">
        <v>2014</v>
      </c>
      <c r="G5" s="299">
        <v>2013</v>
      </c>
      <c r="O5" s="14"/>
      <c r="R5" s="318"/>
      <c r="S5" s="315"/>
      <c r="T5" s="317"/>
      <c r="U5" s="316"/>
      <c r="X5" s="318"/>
      <c r="Y5" s="315"/>
      <c r="Z5" s="317"/>
      <c r="AA5" s="316"/>
    </row>
    <row r="6" spans="3:34" ht="15" customHeight="1">
      <c r="C6" s="271" t="s">
        <v>544</v>
      </c>
      <c r="D6" s="331" t="s">
        <v>549</v>
      </c>
      <c r="E6" s="331" t="s">
        <v>549</v>
      </c>
      <c r="F6" s="331" t="s">
        <v>532</v>
      </c>
      <c r="G6" s="331" t="s">
        <v>549</v>
      </c>
      <c r="O6" s="14">
        <v>2012</v>
      </c>
      <c r="P6" s="227">
        <v>1</v>
      </c>
      <c r="Q6" s="334" t="s">
        <v>531</v>
      </c>
      <c r="R6" s="335">
        <f t="shared" ref="R6:R18" si="0">IF(D$6=$Q6,1,0)</f>
        <v>0</v>
      </c>
      <c r="S6" s="335">
        <f t="shared" ref="S6:S18" si="1">IF(E$6=$Q6,1,0)</f>
        <v>0</v>
      </c>
      <c r="T6" s="335">
        <f t="shared" ref="T6:T18" si="2">IF(F$6=$Q6,1,0)</f>
        <v>0</v>
      </c>
      <c r="U6" s="335">
        <f t="shared" ref="U6:U18" si="3">IF(G$6=$Q6,1,0)</f>
        <v>0</v>
      </c>
      <c r="X6" s="227" t="str">
        <f>D$6 &amp; " " &amp; D$5</f>
        <v>All 2013</v>
      </c>
      <c r="Y6" s="227" t="str">
        <f>E$6 &amp; " " &amp; E$5</f>
        <v>All 2012</v>
      </c>
      <c r="Z6" s="227" t="str">
        <f>F$6 &amp; " " &amp; F$5</f>
        <v>February 2014</v>
      </c>
      <c r="AA6" s="227" t="str">
        <f>G$6 &amp; " " &amp; G$5</f>
        <v>All 2013</v>
      </c>
    </row>
    <row r="7" spans="3:34" ht="15" customHeight="1">
      <c r="C7" s="332" t="s">
        <v>592</v>
      </c>
      <c r="D7" s="333"/>
      <c r="E7" s="333"/>
      <c r="F7" s="333"/>
      <c r="G7" s="333"/>
      <c r="O7" s="14">
        <f>O6+1</f>
        <v>2013</v>
      </c>
      <c r="P7" s="227">
        <f>P6+1</f>
        <v>2</v>
      </c>
      <c r="Q7" s="334" t="s">
        <v>532</v>
      </c>
      <c r="R7" s="335">
        <f t="shared" si="0"/>
        <v>0</v>
      </c>
      <c r="S7" s="335">
        <f t="shared" si="1"/>
        <v>0</v>
      </c>
      <c r="T7" s="335">
        <f t="shared" si="2"/>
        <v>1</v>
      </c>
      <c r="U7" s="335">
        <f t="shared" si="3"/>
        <v>0</v>
      </c>
      <c r="V7" s="227"/>
    </row>
    <row r="8" spans="3:34" ht="15" customHeight="1">
      <c r="C8" s="332" t="s">
        <v>548</v>
      </c>
      <c r="D8" s="333"/>
      <c r="E8" s="333"/>
      <c r="F8" s="333"/>
      <c r="G8" s="333"/>
      <c r="O8" s="14">
        <f t="shared" ref="O8:O17" si="4">O7+1</f>
        <v>2014</v>
      </c>
      <c r="P8" s="227">
        <f t="shared" ref="P8:P17" si="5">P7+1</f>
        <v>3</v>
      </c>
      <c r="Q8" s="334" t="s">
        <v>533</v>
      </c>
      <c r="R8" s="335">
        <f t="shared" si="0"/>
        <v>0</v>
      </c>
      <c r="S8" s="335">
        <f t="shared" si="1"/>
        <v>0</v>
      </c>
      <c r="T8" s="335">
        <f t="shared" si="2"/>
        <v>0</v>
      </c>
      <c r="U8" s="335">
        <f t="shared" si="3"/>
        <v>0</v>
      </c>
      <c r="V8" s="227"/>
    </row>
    <row r="9" spans="3:34" ht="7.5" customHeight="1">
      <c r="C9" s="271"/>
      <c r="D9" s="295"/>
      <c r="E9" s="295"/>
      <c r="F9" s="295"/>
      <c r="G9" s="295"/>
      <c r="O9" s="14">
        <f>O10+1</f>
        <v>2016</v>
      </c>
      <c r="P9" s="227">
        <f>P10+1</f>
        <v>5</v>
      </c>
      <c r="Q9" s="334" t="s">
        <v>535</v>
      </c>
      <c r="R9" s="335">
        <f>IF(D$6=$Q9,1,0)</f>
        <v>0</v>
      </c>
      <c r="S9" s="335">
        <f>IF(E$6=$Q9,1,0)</f>
        <v>0</v>
      </c>
      <c r="T9" s="335">
        <f>IF(F$6=$Q9,1,0)</f>
        <v>0</v>
      </c>
      <c r="U9" s="335">
        <f>IF(G$6=$Q9,1,0)</f>
        <v>0</v>
      </c>
    </row>
    <row r="10" spans="3:34" ht="15" customHeight="1">
      <c r="C10" s="325" t="s">
        <v>547</v>
      </c>
      <c r="D10" s="376">
        <f>'Sumifs (Period)'!G$39</f>
        <v>0</v>
      </c>
      <c r="E10" s="376">
        <f>'Sumifs (Period)'!H$39</f>
        <v>0</v>
      </c>
      <c r="F10" s="376">
        <f>'Sumifs (Period)'!I$39</f>
        <v>0</v>
      </c>
      <c r="G10" s="376">
        <f>'Sumifs (Period)'!J$39</f>
        <v>0</v>
      </c>
      <c r="O10" s="14">
        <f>O8+1</f>
        <v>2015</v>
      </c>
      <c r="P10" s="227">
        <f>P8+1</f>
        <v>4</v>
      </c>
      <c r="Q10" s="334" t="s">
        <v>534</v>
      </c>
      <c r="R10" s="335">
        <f t="shared" si="0"/>
        <v>0</v>
      </c>
      <c r="S10" s="335">
        <f t="shared" si="1"/>
        <v>0</v>
      </c>
      <c r="T10" s="335">
        <f t="shared" si="2"/>
        <v>0</v>
      </c>
      <c r="U10" s="335">
        <f t="shared" si="3"/>
        <v>0</v>
      </c>
    </row>
    <row r="11" spans="3:34" s="2" customFormat="1" ht="15" customHeight="1">
      <c r="C11" s="271" t="s">
        <v>132</v>
      </c>
      <c r="D11" s="198">
        <f>'Sumifs (Period)'!G$48</f>
        <v>0</v>
      </c>
      <c r="E11" s="198">
        <f>'Sumifs (Period)'!H$48</f>
        <v>0</v>
      </c>
      <c r="F11" s="198">
        <f>'Sumifs (Period)'!I$48</f>
        <v>0</v>
      </c>
      <c r="G11" s="198">
        <f>'Sumifs (Period)'!J$48</f>
        <v>0</v>
      </c>
      <c r="O11" s="368">
        <f>O9+1</f>
        <v>2017</v>
      </c>
      <c r="P11" s="2">
        <f>P9+1</f>
        <v>6</v>
      </c>
      <c r="Q11" s="336" t="s">
        <v>536</v>
      </c>
      <c r="R11" s="380">
        <f t="shared" si="0"/>
        <v>0</v>
      </c>
      <c r="S11" s="380">
        <f t="shared" si="1"/>
        <v>0</v>
      </c>
      <c r="T11" s="380">
        <f t="shared" si="2"/>
        <v>0</v>
      </c>
      <c r="U11" s="380">
        <f t="shared" si="3"/>
        <v>0</v>
      </c>
      <c r="AB11" s="94"/>
      <c r="AC11" s="94"/>
      <c r="AD11" s="94"/>
      <c r="AE11" s="94"/>
      <c r="AF11" s="94"/>
      <c r="AG11" s="94"/>
      <c r="AH11" s="94"/>
    </row>
    <row r="12" spans="3:34">
      <c r="C12" s="325" t="s">
        <v>124</v>
      </c>
      <c r="D12" s="376">
        <f>'Sumifs (Period)'!G$57</f>
        <v>0</v>
      </c>
      <c r="E12" s="376">
        <f>'Sumifs (Period)'!H$57</f>
        <v>0</v>
      </c>
      <c r="F12" s="376">
        <f>'Sumifs (Period)'!I$57</f>
        <v>0</v>
      </c>
      <c r="G12" s="376">
        <f>'Sumifs (Period)'!J$57</f>
        <v>0</v>
      </c>
      <c r="O12" s="14">
        <f t="shared" si="4"/>
        <v>2018</v>
      </c>
      <c r="P12" s="227">
        <f t="shared" si="5"/>
        <v>7</v>
      </c>
      <c r="Q12" s="334" t="s">
        <v>537</v>
      </c>
      <c r="R12" s="335">
        <f t="shared" si="0"/>
        <v>0</v>
      </c>
      <c r="S12" s="335">
        <f t="shared" si="1"/>
        <v>0</v>
      </c>
      <c r="T12" s="335">
        <f t="shared" si="2"/>
        <v>0</v>
      </c>
      <c r="U12" s="335">
        <f t="shared" si="3"/>
        <v>0</v>
      </c>
      <c r="AB12" s="9"/>
      <c r="AC12" s="9"/>
      <c r="AD12" s="9"/>
      <c r="AE12" s="9"/>
      <c r="AF12" s="9"/>
      <c r="AG12" s="9"/>
      <c r="AH12" s="9"/>
    </row>
    <row r="13" spans="3:34" ht="7.5" customHeight="1">
      <c r="C13" s="266"/>
      <c r="D13" s="268"/>
      <c r="E13" s="268"/>
      <c r="F13" s="268"/>
      <c r="G13" s="268"/>
      <c r="O13" s="14">
        <f t="shared" si="4"/>
        <v>2019</v>
      </c>
      <c r="P13" s="227">
        <f t="shared" si="5"/>
        <v>8</v>
      </c>
      <c r="Q13" s="336" t="s">
        <v>538</v>
      </c>
      <c r="R13" s="335">
        <f t="shared" si="0"/>
        <v>0</v>
      </c>
      <c r="S13" s="335">
        <f t="shared" si="1"/>
        <v>0</v>
      </c>
      <c r="T13" s="335">
        <f t="shared" si="2"/>
        <v>0</v>
      </c>
      <c r="U13" s="335">
        <f t="shared" si="3"/>
        <v>0</v>
      </c>
    </row>
    <row r="14" spans="3:34">
      <c r="C14" s="327" t="s">
        <v>95</v>
      </c>
      <c r="D14" s="328">
        <f>'Sumifs (Period)'!G$67</f>
        <v>0</v>
      </c>
      <c r="E14" s="328">
        <f>'Sumifs (Period)'!H$67</f>
        <v>0</v>
      </c>
      <c r="F14" s="328">
        <f>'Sumifs (Period)'!I$67</f>
        <v>0</v>
      </c>
      <c r="G14" s="328">
        <f>'Sumifs (Period)'!J$67</f>
        <v>0</v>
      </c>
      <c r="O14" s="14">
        <f t="shared" si="4"/>
        <v>2020</v>
      </c>
      <c r="P14" s="227">
        <f t="shared" si="5"/>
        <v>9</v>
      </c>
      <c r="Q14" s="336" t="s">
        <v>539</v>
      </c>
      <c r="R14" s="335">
        <f t="shared" si="0"/>
        <v>0</v>
      </c>
      <c r="S14" s="335">
        <f t="shared" si="1"/>
        <v>0</v>
      </c>
      <c r="T14" s="335">
        <f t="shared" si="2"/>
        <v>0</v>
      </c>
      <c r="U14" s="335">
        <f t="shared" si="3"/>
        <v>0</v>
      </c>
    </row>
    <row r="15" spans="3:34" s="2" customFormat="1">
      <c r="C15" s="371" t="s">
        <v>591</v>
      </c>
      <c r="D15" s="372" t="str">
        <f>IFERROR(D$29/D$14,"")</f>
        <v/>
      </c>
      <c r="E15" s="372" t="str">
        <f>IFERROR(E$29/E$14,"")</f>
        <v/>
      </c>
      <c r="F15" s="372" t="str">
        <f>IFERROR(F$29/F$14,"")</f>
        <v/>
      </c>
      <c r="G15" s="372" t="str">
        <f>IFERROR(G$29/G$14,"")</f>
        <v/>
      </c>
      <c r="O15" s="14">
        <f t="shared" si="4"/>
        <v>2021</v>
      </c>
      <c r="P15" s="2">
        <f t="shared" si="5"/>
        <v>10</v>
      </c>
      <c r="Q15" s="336" t="s">
        <v>540</v>
      </c>
      <c r="R15" s="380">
        <f t="shared" si="0"/>
        <v>0</v>
      </c>
      <c r="S15" s="380">
        <f t="shared" si="1"/>
        <v>0</v>
      </c>
      <c r="T15" s="380">
        <f t="shared" si="2"/>
        <v>0</v>
      </c>
      <c r="U15" s="380">
        <f t="shared" si="3"/>
        <v>0</v>
      </c>
    </row>
    <row r="16" spans="3:34">
      <c r="C16" s="327" t="s">
        <v>68</v>
      </c>
      <c r="D16" s="328">
        <f>'Sumifs (Period)'!G$76</f>
        <v>0</v>
      </c>
      <c r="E16" s="328">
        <f>'Sumifs (Period)'!H$76</f>
        <v>0</v>
      </c>
      <c r="F16" s="328">
        <f>'Sumifs (Period)'!I$76</f>
        <v>0</v>
      </c>
      <c r="G16" s="328">
        <f>'Sumifs (Period)'!J$76</f>
        <v>0</v>
      </c>
      <c r="O16" s="14">
        <f t="shared" si="4"/>
        <v>2022</v>
      </c>
      <c r="P16" s="227">
        <f t="shared" si="5"/>
        <v>11</v>
      </c>
      <c r="Q16" s="336" t="s">
        <v>541</v>
      </c>
      <c r="R16" s="335">
        <f t="shared" si="0"/>
        <v>0</v>
      </c>
      <c r="S16" s="335">
        <f t="shared" si="1"/>
        <v>0</v>
      </c>
      <c r="T16" s="335">
        <f t="shared" si="2"/>
        <v>0</v>
      </c>
      <c r="U16" s="335">
        <f t="shared" si="3"/>
        <v>0</v>
      </c>
    </row>
    <row r="17" spans="3:27" s="2" customFormat="1">
      <c r="C17" s="371" t="s">
        <v>138</v>
      </c>
      <c r="D17" s="272" t="str">
        <f>IFERROR(D$29/D$16,"")</f>
        <v/>
      </c>
      <c r="E17" s="272" t="str">
        <f>IFERROR(E$29/E$16,"")</f>
        <v/>
      </c>
      <c r="F17" s="272" t="str">
        <f>IFERROR(F$29/F$16,"")</f>
        <v/>
      </c>
      <c r="G17" s="272" t="str">
        <f>IFERROR(G$29/G$16,"")</f>
        <v/>
      </c>
      <c r="O17" s="14">
        <f t="shared" si="4"/>
        <v>2023</v>
      </c>
      <c r="P17" s="2">
        <f t="shared" si="5"/>
        <v>12</v>
      </c>
      <c r="Q17" s="336" t="s">
        <v>542</v>
      </c>
      <c r="R17" s="380">
        <f t="shared" si="0"/>
        <v>0</v>
      </c>
      <c r="S17" s="380">
        <f t="shared" si="1"/>
        <v>0</v>
      </c>
      <c r="T17" s="380">
        <f t="shared" si="2"/>
        <v>0</v>
      </c>
      <c r="U17" s="380">
        <f t="shared" si="3"/>
        <v>0</v>
      </c>
    </row>
    <row r="18" spans="3:27">
      <c r="C18" s="327" t="s">
        <v>600</v>
      </c>
      <c r="D18" s="328">
        <f>SUM(D19:D23)</f>
        <v>0</v>
      </c>
      <c r="E18" s="328">
        <f>SUM(E19:E23)</f>
        <v>0</v>
      </c>
      <c r="F18" s="328">
        <f>SUM(F19:F23)</f>
        <v>0</v>
      </c>
      <c r="G18" s="328">
        <f>SUM(G19:G23)</f>
        <v>0</v>
      </c>
      <c r="O18" s="14"/>
      <c r="Q18" s="336" t="s">
        <v>549</v>
      </c>
      <c r="R18" s="335">
        <f t="shared" si="0"/>
        <v>1</v>
      </c>
      <c r="S18" s="335">
        <f t="shared" si="1"/>
        <v>1</v>
      </c>
      <c r="T18" s="335">
        <f t="shared" si="2"/>
        <v>0</v>
      </c>
      <c r="U18" s="335">
        <f t="shared" si="3"/>
        <v>1</v>
      </c>
    </row>
    <row r="19" spans="3:27" s="2" customFormat="1">
      <c r="C19" s="269" t="s">
        <v>593</v>
      </c>
      <c r="D19" s="270">
        <f>'Sumifs (Period)'!G$85</f>
        <v>0</v>
      </c>
      <c r="E19" s="270">
        <f>'Sumifs (Period)'!H$85</f>
        <v>0</v>
      </c>
      <c r="F19" s="270">
        <f>'Sumifs (Period)'!I$85</f>
        <v>0</v>
      </c>
      <c r="G19" s="270">
        <f>'Sumifs (Period)'!J$85</f>
        <v>0</v>
      </c>
      <c r="O19" s="368"/>
      <c r="P19" s="94"/>
      <c r="Q19" s="94"/>
      <c r="R19" s="94"/>
      <c r="S19" s="94"/>
      <c r="T19" s="94"/>
      <c r="U19" s="94"/>
    </row>
    <row r="20" spans="3:27">
      <c r="C20" s="327" t="s">
        <v>594</v>
      </c>
      <c r="D20" s="328">
        <f>'Sumifs (Period)'!G$94</f>
        <v>0</v>
      </c>
      <c r="E20" s="328">
        <f>'Sumifs (Period)'!H$94</f>
        <v>0</v>
      </c>
      <c r="F20" s="328">
        <f>'Sumifs (Period)'!I$94</f>
        <v>0</v>
      </c>
      <c r="G20" s="328">
        <f>'Sumifs (Period)'!J$94</f>
        <v>0</v>
      </c>
      <c r="O20" s="14"/>
      <c r="P20" s="9"/>
      <c r="Q20" s="9"/>
      <c r="R20" s="9"/>
      <c r="S20" s="9"/>
      <c r="T20" s="9"/>
      <c r="U20" s="9"/>
    </row>
    <row r="21" spans="3:27" s="2" customFormat="1">
      <c r="C21" s="269" t="s">
        <v>595</v>
      </c>
      <c r="D21" s="270">
        <f>'Sumifs (Period)'!G$103</f>
        <v>0</v>
      </c>
      <c r="E21" s="270">
        <f>'Sumifs (Period)'!H$103</f>
        <v>0</v>
      </c>
      <c r="F21" s="270">
        <f>'Sumifs (Period)'!I$103</f>
        <v>0</v>
      </c>
      <c r="G21" s="270">
        <f>'Sumifs (Period)'!J$103</f>
        <v>0</v>
      </c>
      <c r="O21" s="368"/>
      <c r="P21" s="94"/>
      <c r="Q21" s="94"/>
    </row>
    <row r="22" spans="3:27">
      <c r="C22" s="327" t="s">
        <v>596</v>
      </c>
      <c r="D22" s="328">
        <f>'Sumifs (Period)'!G$112</f>
        <v>0</v>
      </c>
      <c r="E22" s="328">
        <f>'Sumifs (Period)'!H$112</f>
        <v>0</v>
      </c>
      <c r="F22" s="328">
        <f>'Sumifs (Period)'!I$112</f>
        <v>0</v>
      </c>
      <c r="G22" s="328">
        <f>'Sumifs (Period)'!J$112</f>
        <v>0</v>
      </c>
      <c r="O22" s="14"/>
      <c r="P22" s="9"/>
      <c r="Q22" s="9"/>
    </row>
    <row r="23" spans="3:27" s="2" customFormat="1">
      <c r="C23" s="269" t="s">
        <v>597</v>
      </c>
      <c r="D23" s="270">
        <f>'Sumifs (Period)'!G$121</f>
        <v>0</v>
      </c>
      <c r="E23" s="270">
        <f>'Sumifs (Period)'!H$121</f>
        <v>0</v>
      </c>
      <c r="F23" s="270">
        <f>'Sumifs (Period)'!I$121</f>
        <v>0</v>
      </c>
      <c r="G23" s="270">
        <f>'Sumifs (Period)'!J$121</f>
        <v>0</v>
      </c>
      <c r="O23" s="368"/>
    </row>
    <row r="24" spans="3:27">
      <c r="C24" s="377" t="s">
        <v>601</v>
      </c>
      <c r="D24" s="326" t="str">
        <f>IFERROR(D$29/D$18,"")</f>
        <v/>
      </c>
      <c r="E24" s="326" t="str">
        <f>IFERROR(E$29/E$18,"")</f>
        <v/>
      </c>
      <c r="F24" s="326" t="str">
        <f>IFERROR(F$29/F$18,"")</f>
        <v/>
      </c>
      <c r="G24" s="326" t="str">
        <f>IFERROR(G$29/G$18,"")</f>
        <v/>
      </c>
    </row>
    <row r="25" spans="3:27" ht="7.5" customHeight="1">
      <c r="C25" s="271"/>
      <c r="D25" s="271"/>
      <c r="E25" s="271"/>
      <c r="F25" s="271"/>
      <c r="G25" s="271"/>
    </row>
    <row r="26" spans="3:27">
      <c r="C26" s="378" t="s">
        <v>10</v>
      </c>
      <c r="D26" s="379">
        <f>'Sumifs (Period)'!G$131</f>
        <v>0</v>
      </c>
      <c r="E26" s="379">
        <f>'Sumifs (Period)'!H$131</f>
        <v>0</v>
      </c>
      <c r="F26" s="379">
        <f>'Sumifs (Period)'!I$131</f>
        <v>0</v>
      </c>
      <c r="G26" s="379">
        <f>'Sumifs (Period)'!J$131</f>
        <v>0</v>
      </c>
      <c r="R26" s="227" t="s">
        <v>550</v>
      </c>
    </row>
    <row r="27" spans="3:27" s="2" customFormat="1">
      <c r="C27" s="266" t="s">
        <v>11</v>
      </c>
      <c r="D27" s="267">
        <f>'Sumifs (Period)'!G$140</f>
        <v>0</v>
      </c>
      <c r="E27" s="267">
        <f>'Sumifs (Period)'!H$140</f>
        <v>0</v>
      </c>
      <c r="F27" s="267">
        <f>'Sumifs (Period)'!I$140</f>
        <v>0</v>
      </c>
      <c r="G27" s="267">
        <f>'Sumifs (Period)'!J$140</f>
        <v>0</v>
      </c>
      <c r="R27" s="381"/>
      <c r="S27" s="382"/>
      <c r="T27" s="382"/>
      <c r="U27" s="339"/>
    </row>
    <row r="28" spans="3:27">
      <c r="C28" s="329" t="s">
        <v>12</v>
      </c>
      <c r="D28" s="330">
        <f>'Sumifs (Period)'!G$149</f>
        <v>0</v>
      </c>
      <c r="E28" s="330">
        <f>'Sumifs (Period)'!H$149</f>
        <v>0</v>
      </c>
      <c r="F28" s="330">
        <f>'Sumifs (Period)'!I$149</f>
        <v>0</v>
      </c>
      <c r="G28" s="330">
        <f>'Sumifs (Period)'!J$149</f>
        <v>0</v>
      </c>
      <c r="H28" s="307"/>
      <c r="I28" s="307"/>
      <c r="J28" s="307"/>
      <c r="K28" s="307"/>
      <c r="L28" s="307"/>
      <c r="M28" s="307"/>
      <c r="N28" s="307"/>
      <c r="R28" s="135" t="b">
        <v>1</v>
      </c>
      <c r="S28" s="135" t="b">
        <v>1</v>
      </c>
      <c r="T28" s="135" t="b">
        <v>1</v>
      </c>
      <c r="U28" s="135" t="b">
        <v>1</v>
      </c>
    </row>
    <row r="29" spans="3:27" s="2" customFormat="1">
      <c r="C29" s="373" t="s">
        <v>6</v>
      </c>
      <c r="D29" s="374">
        <f>SUM(D26:D28)</f>
        <v>0</v>
      </c>
      <c r="E29" s="374">
        <f>SUM(E26:E28)</f>
        <v>0</v>
      </c>
      <c r="F29" s="374">
        <f>SUM(F26:F28)</f>
        <v>0</v>
      </c>
      <c r="G29" s="374">
        <f>SUM(G26:G28)</f>
        <v>0</v>
      </c>
      <c r="H29" s="375"/>
      <c r="J29" s="375"/>
      <c r="K29" s="375"/>
      <c r="L29" s="375"/>
      <c r="M29" s="375"/>
      <c r="N29" s="375"/>
      <c r="W29" s="94"/>
      <c r="X29" s="94"/>
      <c r="Y29" s="94"/>
      <c r="Z29" s="94"/>
      <c r="AA29" s="94"/>
    </row>
    <row r="30" spans="3:27">
      <c r="H30" s="307"/>
      <c r="J30" s="307"/>
      <c r="K30" s="307"/>
      <c r="L30" s="307"/>
      <c r="M30" s="307"/>
      <c r="N30" s="307"/>
      <c r="W30" s="9"/>
      <c r="X30" s="9"/>
      <c r="Y30" s="9"/>
      <c r="Z30" s="9"/>
      <c r="AA30" s="9"/>
    </row>
    <row r="31" spans="3:27">
      <c r="C31"/>
      <c r="D31"/>
      <c r="E31"/>
      <c r="F31"/>
      <c r="G31"/>
      <c r="H31" s="307"/>
      <c r="J31" s="307"/>
      <c r="K31" s="307"/>
      <c r="L31" s="307"/>
      <c r="M31" s="307"/>
      <c r="N31" s="307"/>
      <c r="R31" s="135" t="b">
        <v>1</v>
      </c>
      <c r="S31" s="135" t="b">
        <v>1</v>
      </c>
      <c r="T31" s="135" t="b">
        <v>1</v>
      </c>
      <c r="U31" s="135" t="b">
        <v>1</v>
      </c>
      <c r="W31" s="9"/>
      <c r="X31" s="9"/>
      <c r="Y31" s="9"/>
      <c r="Z31" s="9"/>
      <c r="AA31" s="9"/>
    </row>
    <row r="32" spans="3:27">
      <c r="C32"/>
      <c r="D32"/>
      <c r="E32"/>
      <c r="F32"/>
      <c r="G32"/>
      <c r="H32" s="307"/>
      <c r="J32" s="308"/>
      <c r="K32" s="308"/>
      <c r="L32" s="307"/>
      <c r="M32" s="307"/>
      <c r="N32" s="307"/>
      <c r="W32" s="9"/>
      <c r="X32" s="9"/>
      <c r="Y32" s="9"/>
      <c r="Z32" s="9"/>
      <c r="AA32" s="9"/>
    </row>
    <row r="33" spans="3:14">
      <c r="C33"/>
      <c r="D33"/>
      <c r="E33"/>
      <c r="F33"/>
      <c r="G33"/>
      <c r="H33" s="307"/>
      <c r="J33" s="308"/>
      <c r="K33" s="308"/>
      <c r="L33" s="307"/>
      <c r="M33" s="307"/>
      <c r="N33" s="307"/>
    </row>
    <row r="34" spans="3:14">
      <c r="C34"/>
      <c r="D34"/>
      <c r="E34"/>
      <c r="F34" s="307"/>
      <c r="G34"/>
      <c r="H34" s="307"/>
      <c r="J34" s="308"/>
      <c r="K34" s="308"/>
      <c r="L34" s="307"/>
      <c r="M34" s="307"/>
      <c r="N34" s="307"/>
    </row>
    <row r="35" spans="3:14" ht="7.5" customHeight="1">
      <c r="C35"/>
      <c r="D35"/>
      <c r="E35"/>
      <c r="F35" s="307"/>
      <c r="G35"/>
      <c r="H35" s="307"/>
      <c r="J35" s="308"/>
      <c r="K35" s="308"/>
      <c r="L35" s="307"/>
      <c r="M35" s="307"/>
      <c r="N35" s="307"/>
    </row>
    <row r="36" spans="3:14">
      <c r="C36"/>
      <c r="D36"/>
      <c r="E36"/>
      <c r="F36" s="307" t="str">
        <f>$X$6</f>
        <v>All 2013</v>
      </c>
      <c r="G36"/>
      <c r="H36" s="307"/>
      <c r="J36" s="308"/>
      <c r="K36" s="308"/>
      <c r="L36" s="307"/>
      <c r="M36" s="307"/>
      <c r="N36" s="307"/>
    </row>
    <row r="37" spans="3:14">
      <c r="C37"/>
      <c r="D37"/>
      <c r="E37"/>
      <c r="F37" s="307" t="str">
        <f>$Y$6</f>
        <v>All 2012</v>
      </c>
      <c r="G37"/>
      <c r="H37" s="307"/>
      <c r="J37" s="308"/>
      <c r="K37" s="308"/>
      <c r="L37" s="307"/>
      <c r="M37" s="307"/>
      <c r="N37" s="307"/>
    </row>
    <row r="38" spans="3:14">
      <c r="C38"/>
      <c r="D38"/>
      <c r="E38"/>
      <c r="F38" s="307" t="str">
        <f>$Z$6</f>
        <v>February 2014</v>
      </c>
      <c r="G38"/>
      <c r="H38" s="307"/>
      <c r="I38" s="308"/>
      <c r="J38" s="308"/>
      <c r="K38" s="308"/>
      <c r="L38" s="307"/>
      <c r="M38" s="307"/>
      <c r="N38" s="307"/>
    </row>
    <row r="39" spans="3:14">
      <c r="C39"/>
      <c r="D39"/>
      <c r="E39"/>
      <c r="F39" s="307" t="str">
        <f>$AA$6</f>
        <v>All 2013</v>
      </c>
      <c r="G39"/>
      <c r="H39" s="307"/>
      <c r="I39" s="308"/>
      <c r="J39" s="308"/>
      <c r="K39" s="308"/>
      <c r="L39" s="307"/>
      <c r="M39" s="307"/>
      <c r="N39" s="307"/>
    </row>
    <row r="40" spans="3:14" ht="7.5" customHeight="1">
      <c r="C40"/>
      <c r="D40"/>
      <c r="E40"/>
      <c r="F40" s="308"/>
      <c r="G40"/>
      <c r="H40" s="307"/>
      <c r="I40" s="308"/>
      <c r="J40" s="308"/>
      <c r="K40" s="308"/>
      <c r="L40" s="307"/>
      <c r="M40" s="307"/>
      <c r="N40" s="307"/>
    </row>
    <row r="41" spans="3:14">
      <c r="C41"/>
      <c r="D41"/>
      <c r="E41"/>
      <c r="F41" s="308"/>
      <c r="G41"/>
      <c r="H41" s="307"/>
      <c r="I41" s="308"/>
      <c r="J41" s="308"/>
      <c r="K41" s="308"/>
      <c r="L41" s="307"/>
      <c r="M41" s="307"/>
      <c r="N41" s="307"/>
    </row>
    <row r="42" spans="3:14">
      <c r="C42"/>
      <c r="D42"/>
      <c r="E42"/>
      <c r="F42" s="308"/>
      <c r="G42"/>
      <c r="H42" s="307"/>
      <c r="I42" s="308"/>
      <c r="J42" s="308"/>
      <c r="K42" s="308"/>
      <c r="L42" s="307"/>
      <c r="M42" s="307"/>
      <c r="N42" s="307"/>
    </row>
    <row r="43" spans="3:14">
      <c r="C43"/>
      <c r="D43"/>
      <c r="E43"/>
      <c r="F43"/>
      <c r="G43"/>
      <c r="H43" s="307"/>
      <c r="I43" s="308"/>
      <c r="J43" s="308"/>
      <c r="K43" s="308"/>
      <c r="L43" s="307"/>
      <c r="M43" s="307"/>
      <c r="N43" s="307"/>
    </row>
    <row r="44" spans="3:14">
      <c r="C44"/>
      <c r="D44"/>
      <c r="E44"/>
      <c r="F44"/>
      <c r="G44"/>
      <c r="H44" s="307"/>
      <c r="I44" s="307"/>
      <c r="J44" s="307"/>
      <c r="K44" s="307"/>
      <c r="L44" s="307"/>
      <c r="M44" s="307"/>
      <c r="N44" s="307"/>
    </row>
    <row r="45" spans="3:14" ht="7.5" customHeight="1">
      <c r="C45"/>
      <c r="D45"/>
      <c r="E45"/>
      <c r="F45"/>
      <c r="G45"/>
      <c r="H45" s="307"/>
      <c r="I45" s="307"/>
      <c r="J45" s="307"/>
      <c r="K45" s="307"/>
      <c r="L45" s="307"/>
      <c r="M45" s="307"/>
      <c r="N45" s="307"/>
    </row>
    <row r="46" spans="3:14">
      <c r="C46"/>
      <c r="D46"/>
      <c r="E46"/>
      <c r="F46"/>
      <c r="G46"/>
      <c r="H46" s="307"/>
      <c r="I46" s="307"/>
      <c r="J46" s="307"/>
      <c r="K46" s="307"/>
      <c r="L46" s="307"/>
      <c r="M46" s="307"/>
      <c r="N46" s="307"/>
    </row>
    <row r="47" spans="3:14">
      <c r="C47"/>
      <c r="D47"/>
      <c r="E47"/>
      <c r="F47"/>
      <c r="G47"/>
      <c r="H47" s="307"/>
      <c r="I47" s="307"/>
      <c r="J47" s="307"/>
      <c r="K47" s="307"/>
      <c r="L47" s="307"/>
      <c r="M47" s="307"/>
      <c r="N47" s="307"/>
    </row>
    <row r="48" spans="3:14">
      <c r="C48"/>
      <c r="D48"/>
      <c r="E48"/>
      <c r="F48"/>
      <c r="G48"/>
      <c r="H48" s="307"/>
      <c r="I48" s="307"/>
      <c r="J48" s="307"/>
      <c r="K48" s="307"/>
      <c r="L48" s="307"/>
      <c r="M48" s="307"/>
      <c r="N48" s="307"/>
    </row>
    <row r="49" spans="3:14">
      <c r="C49"/>
      <c r="D49"/>
      <c r="E49"/>
      <c r="F49"/>
      <c r="G49"/>
      <c r="H49" s="307"/>
      <c r="I49" s="307"/>
      <c r="J49" s="307"/>
      <c r="K49" s="307"/>
      <c r="L49" s="307"/>
      <c r="M49" s="307"/>
      <c r="N49" s="307"/>
    </row>
    <row r="50" spans="3:14">
      <c r="H50" s="307"/>
      <c r="I50" s="307"/>
      <c r="J50" s="307"/>
      <c r="K50" s="307"/>
      <c r="L50" s="307"/>
      <c r="M50" s="307"/>
      <c r="N50" s="307"/>
    </row>
    <row r="51" spans="3:14" ht="15" customHeight="1"/>
    <row r="52" spans="3:14" ht="15" customHeight="1"/>
    <row r="53" spans="3:14" ht="15" hidden="1" customHeight="1"/>
    <row r="54" spans="3:14" ht="15" hidden="1" customHeight="1"/>
    <row r="55" spans="3:14" hidden="1">
      <c r="C55" s="79"/>
    </row>
  </sheetData>
  <sheetProtection password="ED2C" sheet="1" objects="1" scenarios="1"/>
  <mergeCells count="1">
    <mergeCell ref="C1:G2"/>
  </mergeCells>
  <dataValidations count="2">
    <dataValidation type="list" allowBlank="1" showInputMessage="1" showErrorMessage="1" sqref="D5:G5">
      <formula1>$O$6:$O$14</formula1>
    </dataValidation>
    <dataValidation type="list" allowBlank="1" showInputMessage="1" showErrorMessage="1" sqref="D6:G6">
      <formula1>$Q$6:$Q$18</formula1>
    </dataValidation>
  </dataValidations>
  <pageMargins left="0.25" right="0.25" top="0.75" bottom="0.75" header="0.3" footer="0.3"/>
  <pageSetup paperSize="3" orientation="landscape" r:id="rId1"/>
  <headerFooter>
    <oddHeader>&amp;LTrue Cost of Winter Maintenance Estimation Tool
&amp;"-,Italic"Preliminary Draft&amp;R&amp;D</oddHead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3"/>
  <dimension ref="A1:N187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1.7109375" style="65" customWidth="1"/>
    <col min="2" max="4" width="1.7109375" style="8" customWidth="1"/>
    <col min="5" max="5" width="50.28515625" customWidth="1"/>
    <col min="6" max="6" width="14.140625" style="227" customWidth="1"/>
    <col min="7" max="10" width="10.5703125" bestFit="1" customWidth="1"/>
    <col min="14" max="14" width="9.28515625" bestFit="1" customWidth="1"/>
  </cols>
  <sheetData>
    <row r="1" spans="1:10">
      <c r="A1" s="65" t="s">
        <v>578</v>
      </c>
    </row>
    <row r="2" spans="1:10" s="65" customFormat="1">
      <c r="B2" s="342"/>
      <c r="C2" s="342"/>
      <c r="D2" s="342"/>
      <c r="F2" s="65" t="s">
        <v>553</v>
      </c>
      <c r="G2" s="318"/>
      <c r="H2" s="315"/>
      <c r="I2" s="317"/>
      <c r="J2" s="316"/>
    </row>
    <row r="3" spans="1:10" s="2" customFormat="1">
      <c r="A3" s="337"/>
      <c r="B3" s="338"/>
      <c r="C3" s="338"/>
      <c r="D3" s="338"/>
      <c r="G3" s="339"/>
      <c r="H3" s="339"/>
      <c r="I3" s="339"/>
      <c r="J3" s="339"/>
    </row>
    <row r="4" spans="1:10">
      <c r="B4" s="8" t="s">
        <v>551</v>
      </c>
    </row>
    <row r="5" spans="1:10" s="227" customFormat="1">
      <c r="A5" s="65"/>
      <c r="B5" s="8"/>
      <c r="C5" s="8" t="s">
        <v>543</v>
      </c>
      <c r="D5" s="8"/>
    </row>
    <row r="6" spans="1:10" s="340" customFormat="1">
      <c r="A6" s="346"/>
      <c r="B6" s="347"/>
      <c r="C6" s="347"/>
      <c r="D6" s="347"/>
      <c r="E6" s="340" t="s">
        <v>543</v>
      </c>
      <c r="G6" s="340">
        <f>Period!D$5</f>
        <v>2013</v>
      </c>
      <c r="H6" s="340">
        <f>Period!E$5</f>
        <v>2012</v>
      </c>
      <c r="I6" s="340">
        <f>Period!F$5</f>
        <v>2014</v>
      </c>
      <c r="J6" s="340">
        <f>Period!G$5</f>
        <v>2013</v>
      </c>
    </row>
    <row r="7" spans="1:10" s="227" customFormat="1">
      <c r="A7" s="65"/>
      <c r="B7" s="8"/>
      <c r="C7" s="8"/>
      <c r="D7" s="8"/>
    </row>
    <row r="8" spans="1:10" s="227" customFormat="1">
      <c r="A8" s="65"/>
      <c r="B8" s="8"/>
      <c r="C8" s="8" t="s">
        <v>544</v>
      </c>
      <c r="D8" s="8"/>
    </row>
    <row r="9" spans="1:10">
      <c r="E9" s="341" t="str">
        <f>Period!Q6</f>
        <v>January</v>
      </c>
      <c r="F9" s="348">
        <v>1</v>
      </c>
      <c r="G9" s="341">
        <f>Period!R6</f>
        <v>0</v>
      </c>
      <c r="H9" s="341">
        <f>Period!S6</f>
        <v>0</v>
      </c>
      <c r="I9" s="341">
        <f>Period!T6</f>
        <v>0</v>
      </c>
      <c r="J9" s="341">
        <f>Period!U6</f>
        <v>0</v>
      </c>
    </row>
    <row r="10" spans="1:10">
      <c r="E10" s="341" t="str">
        <f>Period!Q7</f>
        <v>February</v>
      </c>
      <c r="F10" s="348">
        <f>F9+1</f>
        <v>2</v>
      </c>
      <c r="G10" s="341">
        <f>Period!R7</f>
        <v>0</v>
      </c>
      <c r="H10" s="341">
        <f>Period!S7</f>
        <v>0</v>
      </c>
      <c r="I10" s="341">
        <f>Period!T7</f>
        <v>1</v>
      </c>
      <c r="J10" s="341">
        <f>Period!U7</f>
        <v>0</v>
      </c>
    </row>
    <row r="11" spans="1:10">
      <c r="E11" s="341" t="str">
        <f>Period!Q8</f>
        <v>March</v>
      </c>
      <c r="F11" s="348">
        <f t="shared" ref="F11:F20" si="0">F10+1</f>
        <v>3</v>
      </c>
      <c r="G11" s="341">
        <f>Period!R8</f>
        <v>0</v>
      </c>
      <c r="H11" s="341">
        <f>Period!S8</f>
        <v>0</v>
      </c>
      <c r="I11" s="341">
        <f>Period!T8</f>
        <v>0</v>
      </c>
      <c r="J11" s="341">
        <f>Period!U8</f>
        <v>0</v>
      </c>
    </row>
    <row r="12" spans="1:10">
      <c r="E12" s="341" t="str">
        <f>Period!Q10</f>
        <v>April</v>
      </c>
      <c r="F12" s="348">
        <f t="shared" si="0"/>
        <v>4</v>
      </c>
      <c r="G12" s="341">
        <f>Period!R10</f>
        <v>0</v>
      </c>
      <c r="H12" s="341">
        <f>Period!S10</f>
        <v>0</v>
      </c>
      <c r="I12" s="341">
        <f>Period!T10</f>
        <v>0</v>
      </c>
      <c r="J12" s="341">
        <f>Period!U10</f>
        <v>0</v>
      </c>
    </row>
    <row r="13" spans="1:10">
      <c r="E13" s="341" t="str">
        <f>Period!Q9</f>
        <v>May</v>
      </c>
      <c r="F13" s="348">
        <f t="shared" si="0"/>
        <v>5</v>
      </c>
      <c r="G13" s="341">
        <f>Period!R9</f>
        <v>0</v>
      </c>
      <c r="H13" s="341">
        <f>Period!S9</f>
        <v>0</v>
      </c>
      <c r="I13" s="341">
        <f>Period!T9</f>
        <v>0</v>
      </c>
      <c r="J13" s="341">
        <f>Period!U9</f>
        <v>0</v>
      </c>
    </row>
    <row r="14" spans="1:10">
      <c r="E14" s="341" t="str">
        <f>Period!Q11</f>
        <v>June</v>
      </c>
      <c r="F14" s="348">
        <f t="shared" si="0"/>
        <v>6</v>
      </c>
      <c r="G14" s="341">
        <f>Period!R11</f>
        <v>0</v>
      </c>
      <c r="H14" s="341">
        <f>Period!S11</f>
        <v>0</v>
      </c>
      <c r="I14" s="341">
        <f>Period!T11</f>
        <v>0</v>
      </c>
      <c r="J14" s="341">
        <f>Period!U11</f>
        <v>0</v>
      </c>
    </row>
    <row r="15" spans="1:10">
      <c r="E15" s="341" t="str">
        <f>Period!Q12</f>
        <v>July</v>
      </c>
      <c r="F15" s="348">
        <f t="shared" si="0"/>
        <v>7</v>
      </c>
      <c r="G15" s="341">
        <f>Period!R12</f>
        <v>0</v>
      </c>
      <c r="H15" s="341">
        <f>Period!S12</f>
        <v>0</v>
      </c>
      <c r="I15" s="341">
        <f>Period!T12</f>
        <v>0</v>
      </c>
      <c r="J15" s="341">
        <f>Period!U12</f>
        <v>0</v>
      </c>
    </row>
    <row r="16" spans="1:10">
      <c r="E16" s="341" t="str">
        <f>Period!Q13</f>
        <v>August</v>
      </c>
      <c r="F16" s="348">
        <f t="shared" si="0"/>
        <v>8</v>
      </c>
      <c r="G16" s="341">
        <f>Period!R13</f>
        <v>0</v>
      </c>
      <c r="H16" s="341">
        <f>Period!S13</f>
        <v>0</v>
      </c>
      <c r="I16" s="341">
        <f>Period!T13</f>
        <v>0</v>
      </c>
      <c r="J16" s="341">
        <f>Period!U13</f>
        <v>0</v>
      </c>
    </row>
    <row r="17" spans="1:10">
      <c r="E17" s="341" t="str">
        <f>Period!Q14</f>
        <v>September</v>
      </c>
      <c r="F17" s="348">
        <f t="shared" si="0"/>
        <v>9</v>
      </c>
      <c r="G17" s="341">
        <f>Period!R14</f>
        <v>0</v>
      </c>
      <c r="H17" s="341">
        <f>Period!S14</f>
        <v>0</v>
      </c>
      <c r="I17" s="341">
        <f>Period!T14</f>
        <v>0</v>
      </c>
      <c r="J17" s="341">
        <f>Period!U14</f>
        <v>0</v>
      </c>
    </row>
    <row r="18" spans="1:10">
      <c r="E18" s="341" t="str">
        <f>Period!Q15</f>
        <v>October</v>
      </c>
      <c r="F18" s="348">
        <f t="shared" si="0"/>
        <v>10</v>
      </c>
      <c r="G18" s="341">
        <f>Period!R15</f>
        <v>0</v>
      </c>
      <c r="H18" s="341">
        <f>Period!S15</f>
        <v>0</v>
      </c>
      <c r="I18" s="341">
        <f>Period!T15</f>
        <v>0</v>
      </c>
      <c r="J18" s="341">
        <f>Period!U15</f>
        <v>0</v>
      </c>
    </row>
    <row r="19" spans="1:10">
      <c r="E19" s="341" t="str">
        <f>Period!Q16</f>
        <v>November</v>
      </c>
      <c r="F19" s="348">
        <f t="shared" si="0"/>
        <v>11</v>
      </c>
      <c r="G19" s="341">
        <f>Period!R16</f>
        <v>0</v>
      </c>
      <c r="H19" s="341">
        <f>Period!S16</f>
        <v>0</v>
      </c>
      <c r="I19" s="341">
        <f>Period!T16</f>
        <v>0</v>
      </c>
      <c r="J19" s="341">
        <f>Period!U16</f>
        <v>0</v>
      </c>
    </row>
    <row r="20" spans="1:10">
      <c r="E20" s="341" t="str">
        <f>Period!Q17</f>
        <v>December</v>
      </c>
      <c r="F20" s="348">
        <f t="shared" si="0"/>
        <v>12</v>
      </c>
      <c r="G20" s="341">
        <f>Period!R17</f>
        <v>0</v>
      </c>
      <c r="H20" s="341">
        <f>Period!S17</f>
        <v>0</v>
      </c>
      <c r="I20" s="341">
        <f>Period!T17</f>
        <v>0</v>
      </c>
      <c r="J20" s="341">
        <f>Period!U17</f>
        <v>0</v>
      </c>
    </row>
    <row r="21" spans="1:10" s="227" customFormat="1">
      <c r="A21" s="65"/>
      <c r="B21" s="8"/>
      <c r="C21" s="8"/>
      <c r="D21" s="8"/>
      <c r="E21" s="341" t="str">
        <f>Period!Q18</f>
        <v>All</v>
      </c>
      <c r="F21" s="348">
        <f>F20+1</f>
        <v>13</v>
      </c>
      <c r="G21" s="341">
        <f>Period!R18</f>
        <v>1</v>
      </c>
      <c r="H21" s="341">
        <f>Period!S18</f>
        <v>1</v>
      </c>
      <c r="I21" s="341">
        <f>Period!T18</f>
        <v>0</v>
      </c>
      <c r="J21" s="341">
        <f>Period!U18</f>
        <v>1</v>
      </c>
    </row>
    <row r="22" spans="1:10" s="227" customFormat="1">
      <c r="A22" s="65"/>
      <c r="B22" s="8"/>
      <c r="C22" s="8"/>
      <c r="D22" s="8"/>
    </row>
    <row r="23" spans="1:10">
      <c r="E23" s="227" t="s">
        <v>552</v>
      </c>
      <c r="G23" s="227">
        <f>SUMPRODUCT($F$9:$F$20,G$9:G$20)</f>
        <v>0</v>
      </c>
      <c r="H23" s="227">
        <f>SUMPRODUCT($F$9:$F$20,H$9:H$20)</f>
        <v>0</v>
      </c>
      <c r="I23" s="227">
        <f>SUMPRODUCT($F$9:$F$20,I$9:I$20)</f>
        <v>2</v>
      </c>
      <c r="J23" s="227">
        <f>SUMPRODUCT($F$9:$F$20,J$9:J$20)</f>
        <v>0</v>
      </c>
    </row>
    <row r="26" spans="1:10">
      <c r="E26" s="340" t="s">
        <v>554</v>
      </c>
      <c r="F26" s="340"/>
      <c r="G26" s="340" t="b">
        <f>Period!R$28</f>
        <v>1</v>
      </c>
      <c r="H26" s="340" t="b">
        <f>Period!S$28</f>
        <v>1</v>
      </c>
      <c r="I26" s="340" t="b">
        <f>Period!T$28</f>
        <v>1</v>
      </c>
      <c r="J26" s="340" t="b">
        <f>Period!U$28</f>
        <v>1</v>
      </c>
    </row>
    <row r="27" spans="1:10" s="345" customFormat="1">
      <c r="A27" s="343"/>
      <c r="B27" s="344"/>
      <c r="C27" s="344"/>
      <c r="D27" s="344"/>
      <c r="G27" s="345" t="b">
        <f>IF(G26=FALSE,0,TRUE)</f>
        <v>1</v>
      </c>
      <c r="H27" s="345" t="b">
        <f>IF(H26=FALSE,0,TRUE)</f>
        <v>1</v>
      </c>
      <c r="I27" s="345" t="b">
        <f>IF(I26=FALSE,0,TRUE)</f>
        <v>1</v>
      </c>
      <c r="J27" s="345" t="b">
        <f>IF(J26=FALSE,0,TRUE)</f>
        <v>1</v>
      </c>
    </row>
    <row r="29" spans="1:10" s="340" customFormat="1">
      <c r="A29" s="346"/>
      <c r="B29" s="347"/>
      <c r="C29" s="347"/>
      <c r="D29" s="347"/>
      <c r="E29" s="340" t="s">
        <v>555</v>
      </c>
      <c r="G29" s="340" t="b">
        <f>Period!R$31</f>
        <v>1</v>
      </c>
      <c r="H29" s="340" t="b">
        <f>Period!S$31</f>
        <v>1</v>
      </c>
      <c r="I29" s="340" t="b">
        <f>Period!T$31</f>
        <v>1</v>
      </c>
      <c r="J29" s="340" t="b">
        <f>Period!U$31</f>
        <v>1</v>
      </c>
    </row>
    <row r="30" spans="1:10" s="345" customFormat="1">
      <c r="A30" s="343"/>
      <c r="B30" s="344"/>
      <c r="C30" s="344"/>
      <c r="D30" s="344"/>
      <c r="G30" s="345" t="b">
        <f>IF(G29=TRUE,FALSE,0)</f>
        <v>0</v>
      </c>
      <c r="H30" s="345" t="b">
        <f>IF(H29=TRUE,FALSE,0)</f>
        <v>0</v>
      </c>
      <c r="I30" s="345" t="b">
        <f>IF(I29=TRUE,FALSE,0)</f>
        <v>0</v>
      </c>
      <c r="J30" s="345" t="b">
        <f>IF(J29=TRUE,FALSE,0)</f>
        <v>0</v>
      </c>
    </row>
    <row r="32" spans="1:10" s="227" customFormat="1">
      <c r="A32" s="65"/>
      <c r="B32" s="8" t="s">
        <v>547</v>
      </c>
      <c r="C32" s="8"/>
      <c r="D32" s="8"/>
    </row>
    <row r="33" spans="1:10" s="345" customFormat="1">
      <c r="A33" s="343"/>
      <c r="B33" s="344"/>
      <c r="C33" s="344"/>
      <c r="D33" s="344"/>
      <c r="E33" s="345" t="s">
        <v>556</v>
      </c>
      <c r="G33" s="345">
        <f>COUNTIFS('Database (Data Entry)'!$SL$4:$SL$1048576,Period!D$5,'Database (Data Entry)'!$SJ$4:$SJ$1048576,'Sumifs (Period)'!G$27)</f>
        <v>0</v>
      </c>
      <c r="H33" s="345">
        <f>COUNTIFS('Database (Data Entry)'!$SL$4:$SL$1048576,Period!E$5,'Database (Data Entry)'!$SJ$4:$SJ$1048576,'Sumifs (Period)'!H$27)</f>
        <v>0</v>
      </c>
      <c r="I33" s="345">
        <f>COUNTIFS('Database (Data Entry)'!$SL$4:$SL$1048576,Period!F$5,'Database (Data Entry)'!$SJ$4:$SJ$1048576,'Sumifs (Period)'!I$27)</f>
        <v>0</v>
      </c>
      <c r="J33" s="345">
        <f>COUNTIFS('Database (Data Entry)'!$SL$4:$SL$1048576,Period!G$5,'Database (Data Entry)'!$SJ$4:$SJ$1048576,'Sumifs (Period)'!J$27)</f>
        <v>0</v>
      </c>
    </row>
    <row r="34" spans="1:10" s="345" customFormat="1">
      <c r="A34" s="343"/>
      <c r="B34" s="344"/>
      <c r="C34" s="344"/>
      <c r="D34" s="344"/>
      <c r="E34" s="345" t="s">
        <v>557</v>
      </c>
      <c r="G34" s="345">
        <f>COUNTIFS('Database (Data Entry)'!$SL$4:$SL$1048576,Period!D$5,'Database (Data Entry)'!$SJ$4:$SJ$1048576,'Sumifs (Period)'!G$30)</f>
        <v>0</v>
      </c>
      <c r="H34" s="345">
        <f>COUNTIFS('Database (Data Entry)'!$SL$4:$SL$1048576,Period!E$5,'Database (Data Entry)'!$SJ$4:$SJ$1048576,'Sumifs (Period)'!H$30)</f>
        <v>0</v>
      </c>
      <c r="I34" s="345">
        <f>COUNTIFS('Database (Data Entry)'!$SL$4:$SL$1048576,Period!F$5,'Database (Data Entry)'!$SJ$4:$SJ$1048576,'Sumifs (Period)'!I$30)</f>
        <v>0</v>
      </c>
      <c r="J34" s="345">
        <f>COUNTIFS('Database (Data Entry)'!$SL$4:$SL$1048576,Period!G$5,'Database (Data Entry)'!$SJ$4:$SJ$1048576,'Sumifs (Period)'!J$30)</f>
        <v>0</v>
      </c>
    </row>
    <row r="35" spans="1:10" s="345" customFormat="1">
      <c r="A35" s="343"/>
      <c r="B35" s="344"/>
      <c r="C35" s="344"/>
      <c r="D35" s="344"/>
    </row>
    <row r="36" spans="1:10" s="345" customFormat="1">
      <c r="A36" s="343"/>
      <c r="B36" s="344"/>
      <c r="C36" s="344"/>
      <c r="D36" s="344"/>
      <c r="E36" s="345" t="s">
        <v>558</v>
      </c>
      <c r="G36" s="345">
        <f>COUNTIFS('Database (Data Entry)'!$SL$4:$SL$1048576,Period!D$5,'Database (Data Entry)'!$SK$4:$SK$1048576,'Sumifs (Period)'!G$23,'Database (Data Entry)'!$SJ$4:$SJ$1048576,'Sumifs (Period)'!G$27)</f>
        <v>0</v>
      </c>
      <c r="H36" s="345">
        <f>COUNTIFS('Database (Data Entry)'!$SL$4:$SL$1048576,Period!E$5,'Database (Data Entry)'!$SK$4:$SK$1048576,'Sumifs (Period)'!H$23,'Database (Data Entry)'!$SJ$4:$SJ$1048576,'Sumifs (Period)'!H$27)</f>
        <v>0</v>
      </c>
      <c r="I36" s="345">
        <f>COUNTIFS('Database (Data Entry)'!$SL$4:$SL$1048576,Period!F$5,'Database (Data Entry)'!$SK$4:$SK$1048576,'Sumifs (Period)'!I$23,'Database (Data Entry)'!$SJ$4:$SJ$1048576,'Sumifs (Period)'!I$27)</f>
        <v>0</v>
      </c>
      <c r="J36" s="345">
        <f>COUNTIFS('Database (Data Entry)'!$SL$4:$SL$1048576,Period!G$5,'Database (Data Entry)'!$SK$4:$SK$1048576,'Sumifs (Period)'!J$23,'Database (Data Entry)'!$SJ$4:$SJ$1048576,'Sumifs (Period)'!J$27)</f>
        <v>0</v>
      </c>
    </row>
    <row r="37" spans="1:10" s="345" customFormat="1">
      <c r="A37" s="343"/>
      <c r="B37" s="344"/>
      <c r="C37" s="344"/>
      <c r="D37" s="344"/>
      <c r="E37" s="345" t="s">
        <v>559</v>
      </c>
      <c r="G37" s="345">
        <f>COUNTIFS('Database (Data Entry)'!$SL$4:$SL$1048576,Period!D$5,'Database (Data Entry)'!$SK$4:$SK$1048576,'Sumifs (Period)'!G$23,'Database (Data Entry)'!$SJ$4:$SJ$1048576,'Sumifs (Period)'!G$30)</f>
        <v>0</v>
      </c>
      <c r="H37" s="345">
        <f>COUNTIFS('Database (Data Entry)'!$SL$4:$SL$1048576,Period!E$5,'Database (Data Entry)'!$SK$4:$SK$1048576,'Sumifs (Period)'!H$23,'Database (Data Entry)'!$SJ$4:$SJ$1048576,'Sumifs (Period)'!H$30)</f>
        <v>0</v>
      </c>
      <c r="I37" s="345">
        <f>COUNTIFS('Database (Data Entry)'!$SL$4:$SL$1048576,Period!F$5,'Database (Data Entry)'!$SK$4:$SK$1048576,'Sumifs (Period)'!I$23,'Database (Data Entry)'!$SJ$4:$SJ$1048576,'Sumifs (Period)'!I$30)</f>
        <v>0</v>
      </c>
      <c r="J37" s="345">
        <f>COUNTIFS('Database (Data Entry)'!$SL$4:$SL$1048576,Period!G$5,'Database (Data Entry)'!$SK$4:$SK$1048576,'Sumifs (Period)'!J$23,'Database (Data Entry)'!$SJ$4:$SJ$1048576,'Sumifs (Period)'!J$30)</f>
        <v>0</v>
      </c>
    </row>
    <row r="38" spans="1:10" s="345" customFormat="1">
      <c r="A38" s="343"/>
      <c r="B38" s="344"/>
      <c r="C38" s="344"/>
      <c r="D38" s="344"/>
    </row>
    <row r="39" spans="1:10" s="351" customFormat="1">
      <c r="A39" s="349"/>
      <c r="B39" s="350"/>
      <c r="C39" s="350"/>
      <c r="D39" s="350"/>
      <c r="E39" s="351" t="str">
        <f>Period!C10</f>
        <v>Number of Storms</v>
      </c>
      <c r="G39" s="351">
        <f>IF(G$21=1,SUM(G33:G34),SUM(G36:G37))</f>
        <v>0</v>
      </c>
      <c r="H39" s="351">
        <f>IF(H$21=1,SUM(H33:H34),SUM(H36:H37))</f>
        <v>0</v>
      </c>
      <c r="I39" s="351">
        <f>IF(I$21=1,SUM(I33:I34),SUM(I36:I37))</f>
        <v>0</v>
      </c>
      <c r="J39" s="351">
        <f>IF(J$21=1,SUM(J33:J34),SUM(J36:J37))</f>
        <v>0</v>
      </c>
    </row>
    <row r="40" spans="1:10" s="345" customFormat="1">
      <c r="A40" s="343"/>
      <c r="B40" s="344"/>
      <c r="C40" s="344"/>
      <c r="D40" s="344"/>
    </row>
    <row r="41" spans="1:10" s="345" customFormat="1">
      <c r="A41" s="343"/>
      <c r="B41" s="344" t="s">
        <v>132</v>
      </c>
      <c r="C41" s="344"/>
      <c r="D41" s="344"/>
    </row>
    <row r="42" spans="1:10" s="345" customFormat="1">
      <c r="A42" s="343"/>
      <c r="B42" s="344"/>
      <c r="C42" s="344"/>
      <c r="D42" s="344"/>
      <c r="E42" s="345" t="s">
        <v>556</v>
      </c>
      <c r="G42" s="345">
        <f>SUMIFS('Database (Data Entry)'!$N$4:$N$1048576,'Database (Data Entry)'!$SL$4:$SL$1048576,Period!D$5,'Database (Data Entry)'!$SJ$4:$SJ$1048576,'Sumifs (Period)'!G$27)</f>
        <v>0</v>
      </c>
      <c r="H42" s="345">
        <f>SUMIFS('Database (Data Entry)'!$N$4:$N$1048576,'Database (Data Entry)'!$SL$4:$SL$1048576,Period!E$5,'Database (Data Entry)'!$SJ$4:$SJ$1048576,'Sumifs (Period)'!H$27)</f>
        <v>0</v>
      </c>
      <c r="I42" s="345">
        <f>SUMIFS('Database (Data Entry)'!$N$4:$N$1048576,'Database (Data Entry)'!$SL$4:$SL$1048576,Period!F$5,'Database (Data Entry)'!$SJ$4:$SJ$1048576,'Sumifs (Period)'!I$27)</f>
        <v>0</v>
      </c>
      <c r="J42" s="345">
        <f>SUMIFS('Database (Data Entry)'!$N$4:$N$1048576,'Database (Data Entry)'!$SL$4:$SL$1048576,Period!G$5,'Database (Data Entry)'!$SJ$4:$SJ$1048576,'Sumifs (Period)'!J$27)</f>
        <v>0</v>
      </c>
    </row>
    <row r="43" spans="1:10" s="345" customFormat="1">
      <c r="A43" s="343"/>
      <c r="B43" s="344"/>
      <c r="C43" s="344"/>
      <c r="D43" s="344"/>
      <c r="E43" s="345" t="s">
        <v>557</v>
      </c>
      <c r="G43" s="345">
        <f>SUMIFS('Database (Data Entry)'!$N$4:$N$1048576,'Database (Data Entry)'!$SL$4:$SL$1048576,Period!D$5,'Database (Data Entry)'!$SJ$4:$SJ$1048576,'Sumifs (Period)'!G$30)</f>
        <v>0</v>
      </c>
      <c r="H43" s="345">
        <f>SUMIFS('Database (Data Entry)'!$N$4:$N$1048576,'Database (Data Entry)'!$SL$4:$SL$1048576,Period!E$5,'Database (Data Entry)'!$SJ$4:$SJ$1048576,'Sumifs (Period)'!H$30)</f>
        <v>0</v>
      </c>
      <c r="I43" s="345">
        <f>SUMIFS('Database (Data Entry)'!$N$4:$N$1048576,'Database (Data Entry)'!$SL$4:$SL$1048576,Period!F$5,'Database (Data Entry)'!$SJ$4:$SJ$1048576,'Sumifs (Period)'!I$30)</f>
        <v>0</v>
      </c>
      <c r="J43" s="345">
        <f>SUMIFS('Database (Data Entry)'!$N$4:$N$1048576,'Database (Data Entry)'!$SL$4:$SL$1048576,Period!G$5,'Database (Data Entry)'!$SJ$4:$SJ$1048576,'Sumifs (Period)'!J$30)</f>
        <v>0</v>
      </c>
    </row>
    <row r="44" spans="1:10" s="345" customFormat="1">
      <c r="A44" s="343"/>
      <c r="B44" s="344"/>
      <c r="C44" s="344"/>
      <c r="D44" s="344"/>
    </row>
    <row r="45" spans="1:10" s="345" customFormat="1">
      <c r="A45" s="343"/>
      <c r="B45" s="344"/>
      <c r="C45" s="344"/>
      <c r="D45" s="344"/>
      <c r="E45" s="345" t="s">
        <v>558</v>
      </c>
      <c r="G45" s="345">
        <f>SUMIFS('Database (Data Entry)'!$N$4:$N$1048576,'Database (Data Entry)'!$SL$4:$SL$1048576,Period!D$5,'Database (Data Entry)'!$SK$4:$SK$1048576,'Sumifs (Period)'!G$23,'Database (Data Entry)'!$SJ$4:$SJ$1048576,'Sumifs (Period)'!G$27)</f>
        <v>0</v>
      </c>
      <c r="H45" s="345">
        <f>SUMIFS('Database (Data Entry)'!$N$4:$N$1048576,'Database (Data Entry)'!$SL$4:$SL$1048576,Period!E$5,'Database (Data Entry)'!$SK$4:$SK$1048576,'Sumifs (Period)'!H$23,'Database (Data Entry)'!$SJ$4:$SJ$1048576,'Sumifs (Period)'!H$27)</f>
        <v>0</v>
      </c>
      <c r="I45" s="345">
        <f>SUMIFS('Database (Data Entry)'!$N$4:$N$1048576,'Database (Data Entry)'!$SL$4:$SL$1048576,Period!F$5,'Database (Data Entry)'!$SK$4:$SK$1048576,'Sumifs (Period)'!I$23,'Database (Data Entry)'!$SJ$4:$SJ$1048576,'Sumifs (Period)'!I$27)</f>
        <v>0</v>
      </c>
      <c r="J45" s="345">
        <f>SUMIFS('Database (Data Entry)'!$N$4:$N$1048576,'Database (Data Entry)'!$SL$4:$SL$1048576,Period!G$5,'Database (Data Entry)'!$SK$4:$SK$1048576,'Sumifs (Period)'!J$23,'Database (Data Entry)'!$SJ$4:$SJ$1048576,'Sumifs (Period)'!J$27)</f>
        <v>0</v>
      </c>
    </row>
    <row r="46" spans="1:10" s="345" customFormat="1">
      <c r="A46" s="343"/>
      <c r="B46" s="344"/>
      <c r="C46" s="344"/>
      <c r="D46" s="344"/>
      <c r="E46" s="345" t="s">
        <v>559</v>
      </c>
      <c r="G46" s="345">
        <f>SUMIFS('Database (Data Entry)'!$N$4:$N$1048576,'Database (Data Entry)'!$SL$4:$SL$1048576,Period!D$5,'Database (Data Entry)'!$SK$4:$SK$1048576,'Sumifs (Period)'!G$23,'Database (Data Entry)'!$SJ$4:$SJ$1048576,'Sumifs (Period)'!G$30)</f>
        <v>0</v>
      </c>
      <c r="H46" s="345">
        <f>SUMIFS('Database (Data Entry)'!$N$4:$N$1048576,'Database (Data Entry)'!$SL$4:$SL$1048576,Period!E$5,'Database (Data Entry)'!$SK$4:$SK$1048576,'Sumifs (Period)'!H$23,'Database (Data Entry)'!$SJ$4:$SJ$1048576,'Sumifs (Period)'!H$30)</f>
        <v>0</v>
      </c>
      <c r="I46" s="345">
        <f>SUMIFS('Database (Data Entry)'!$N$4:$N$1048576,'Database (Data Entry)'!$SL$4:$SL$1048576,Period!F$5,'Database (Data Entry)'!$SK$4:$SK$1048576,'Sumifs (Period)'!I$23,'Database (Data Entry)'!$SJ$4:$SJ$1048576,'Sumifs (Period)'!I$30)</f>
        <v>0</v>
      </c>
      <c r="J46" s="345">
        <f>SUMIFS('Database (Data Entry)'!$N$4:$N$1048576,'Database (Data Entry)'!$SL$4:$SL$1048576,Period!G$5,'Database (Data Entry)'!$SK$4:$SK$1048576,'Sumifs (Period)'!J$23,'Database (Data Entry)'!$SJ$4:$SJ$1048576,'Sumifs (Period)'!J$30)</f>
        <v>0</v>
      </c>
    </row>
    <row r="47" spans="1:10" s="345" customFormat="1">
      <c r="A47" s="343"/>
      <c r="B47" s="344"/>
      <c r="C47" s="344"/>
      <c r="D47" s="344"/>
    </row>
    <row r="48" spans="1:10" s="351" customFormat="1">
      <c r="A48" s="349"/>
      <c r="B48" s="350"/>
      <c r="C48" s="350"/>
      <c r="D48" s="350"/>
      <c r="E48" s="351" t="str">
        <f>B41</f>
        <v>Storm Duration (hours)</v>
      </c>
      <c r="G48" s="351">
        <f>IF(G$21=1,SUM(G42:G43),SUM(G45:G46))</f>
        <v>0</v>
      </c>
      <c r="H48" s="351">
        <f>IF(H$21=1,SUM(H42:H43),SUM(H45:H46))</f>
        <v>0</v>
      </c>
      <c r="I48" s="351">
        <f>IF(I$21=1,SUM(I42:I43),SUM(I45:I46))</f>
        <v>0</v>
      </c>
      <c r="J48" s="351">
        <f>IF(J$21=1,SUM(J42:J43),SUM(J45:J46))</f>
        <v>0</v>
      </c>
    </row>
    <row r="49" spans="1:10" s="345" customFormat="1">
      <c r="A49" s="343"/>
      <c r="B49" s="344"/>
      <c r="C49" s="344"/>
      <c r="D49" s="344"/>
    </row>
    <row r="50" spans="1:10" s="345" customFormat="1">
      <c r="A50" s="343"/>
      <c r="B50" s="344" t="s">
        <v>124</v>
      </c>
      <c r="C50" s="344"/>
      <c r="D50" s="344"/>
    </row>
    <row r="51" spans="1:10" s="345" customFormat="1">
      <c r="A51" s="343"/>
      <c r="B51" s="344"/>
      <c r="C51" s="344"/>
      <c r="D51" s="344"/>
      <c r="E51" s="345" t="s">
        <v>556</v>
      </c>
      <c r="G51" s="345">
        <f>SUMIFS('Database (Data Entry)'!$O$4:$O$1048576,    'Database (Data Entry)'!$SL$4:$SL$1048576,Period!D$5,'Database (Data Entry)'!$SJ$4:$SJ$1048576,'Sumifs (Period)'!G$27)</f>
        <v>0</v>
      </c>
      <c r="H51" s="345">
        <f>SUMIFS('Database (Data Entry)'!$O$4:$O$1048576,    'Database (Data Entry)'!$SL$4:$SL$1048576,Period!E$5,'Database (Data Entry)'!$SJ$4:$SJ$1048576,'Sumifs (Period)'!H$27)</f>
        <v>0</v>
      </c>
      <c r="I51" s="345">
        <f>SUMIFS('Database (Data Entry)'!$O$4:$O$1048576,    'Database (Data Entry)'!$SL$4:$SL$1048576,Period!F$5,'Database (Data Entry)'!$SJ$4:$SJ$1048576,'Sumifs (Period)'!I$27)</f>
        <v>0</v>
      </c>
      <c r="J51" s="345">
        <f>SUMIFS('Database (Data Entry)'!$O$4:$O$1048576,    'Database (Data Entry)'!$SL$4:$SL$1048576,Period!G$5,'Database (Data Entry)'!$SJ$4:$SJ$1048576,'Sumifs (Period)'!J$27)</f>
        <v>0</v>
      </c>
    </row>
    <row r="52" spans="1:10" s="345" customFormat="1">
      <c r="A52" s="343"/>
      <c r="B52" s="344"/>
      <c r="C52" s="344"/>
      <c r="D52" s="344"/>
      <c r="E52" s="345" t="s">
        <v>557</v>
      </c>
      <c r="G52" s="345">
        <f>SUMIFS('Database (Data Entry)'!$O$4:$O$1048576,   'Database (Data Entry)'!$SL$4:$SL$1048576,Period!D$5,'Database (Data Entry)'!$SJ$4:$SJ$1048576,'Sumifs (Period)'!G$30)</f>
        <v>0</v>
      </c>
      <c r="H52" s="345">
        <f>SUMIFS('Database (Data Entry)'!$O$4:$O$1048576,   'Database (Data Entry)'!$SL$4:$SL$1048576,Period!E$5,'Database (Data Entry)'!$SJ$4:$SJ$1048576,'Sumifs (Period)'!H$30)</f>
        <v>0</v>
      </c>
      <c r="I52" s="345">
        <f>SUMIFS('Database (Data Entry)'!$O$4:$O$1048576,   'Database (Data Entry)'!$SL$4:$SL$1048576,Period!F$5,'Database (Data Entry)'!$SJ$4:$SJ$1048576,'Sumifs (Period)'!I$30)</f>
        <v>0</v>
      </c>
      <c r="J52" s="345">
        <f>SUMIFS('Database (Data Entry)'!$O$4:$O$1048576,   'Database (Data Entry)'!$SL$4:$SL$1048576,Period!G$5,'Database (Data Entry)'!$SJ$4:$SJ$1048576,'Sumifs (Period)'!J$30)</f>
        <v>0</v>
      </c>
    </row>
    <row r="53" spans="1:10" s="345" customFormat="1">
      <c r="A53" s="343"/>
      <c r="B53" s="344"/>
      <c r="C53" s="344"/>
      <c r="D53" s="344"/>
    </row>
    <row r="54" spans="1:10" s="345" customFormat="1">
      <c r="A54" s="343"/>
      <c r="B54" s="344"/>
      <c r="C54" s="344"/>
      <c r="D54" s="344"/>
      <c r="E54" s="345" t="s">
        <v>558</v>
      </c>
      <c r="G54" s="345">
        <f>SUMIFS('Database (Data Entry)'!$O$4:$O$1048576,   'Database (Data Entry)'!$SL$4:$SL$1048576,Period!D$5,'Database (Data Entry)'!$SK$4:$SK$1048576,'Sumifs (Period)'!G$23,'Database (Data Entry)'!$SJ$4:$SJ$1048576,'Sumifs (Period)'!G$27)</f>
        <v>0</v>
      </c>
      <c r="H54" s="345">
        <f>SUMIFS('Database (Data Entry)'!$O$4:$O$1048576,   'Database (Data Entry)'!$SL$4:$SL$1048576,Period!E$5,'Database (Data Entry)'!$SK$4:$SK$1048576,'Sumifs (Period)'!H$23,'Database (Data Entry)'!$SJ$4:$SJ$1048576,'Sumifs (Period)'!H$27)</f>
        <v>0</v>
      </c>
      <c r="I54" s="345">
        <f>SUMIFS('Database (Data Entry)'!$O$4:$O$1048576,   'Database (Data Entry)'!$SL$4:$SL$1048576,Period!F$5,'Database (Data Entry)'!$SK$4:$SK$1048576,'Sumifs (Period)'!I$23,'Database (Data Entry)'!$SJ$4:$SJ$1048576,'Sumifs (Period)'!I$27)</f>
        <v>0</v>
      </c>
      <c r="J54" s="345">
        <f>SUMIFS('Database (Data Entry)'!$O$4:$O$1048576,   'Database (Data Entry)'!$SL$4:$SL$1048576,Period!G$5,'Database (Data Entry)'!$SK$4:$SK$1048576,'Sumifs (Period)'!J$23,'Database (Data Entry)'!$SJ$4:$SJ$1048576,'Sumifs (Period)'!J$27)</f>
        <v>0</v>
      </c>
    </row>
    <row r="55" spans="1:10" s="345" customFormat="1">
      <c r="A55" s="343"/>
      <c r="B55" s="344"/>
      <c r="C55" s="344"/>
      <c r="D55" s="344"/>
      <c r="E55" s="345" t="s">
        <v>559</v>
      </c>
      <c r="G55" s="345">
        <f>SUMIFS('Database (Data Entry)'!$O$4:$O$1048576,    'Database (Data Entry)'!$SL$4:$SL$1048576,Period!D$5,'Database (Data Entry)'!$SK$4:$SK$1048576,'Sumifs (Period)'!G$23,'Database (Data Entry)'!$SJ$4:$SJ$1048576,'Sumifs (Period)'!G$30)</f>
        <v>0</v>
      </c>
      <c r="H55" s="345">
        <f>SUMIFS('Database (Data Entry)'!$O$4:$O$1048576,    'Database (Data Entry)'!$SL$4:$SL$1048576,Period!E$5,'Database (Data Entry)'!$SK$4:$SK$1048576,'Sumifs (Period)'!H$23,'Database (Data Entry)'!$SJ$4:$SJ$1048576,'Sumifs (Period)'!H$30)</f>
        <v>0</v>
      </c>
      <c r="I55" s="345">
        <f>SUMIFS('Database (Data Entry)'!$O$4:$O$1048576,    'Database (Data Entry)'!$SL$4:$SL$1048576,Period!F$5,'Database (Data Entry)'!$SK$4:$SK$1048576,'Sumifs (Period)'!I$23,'Database (Data Entry)'!$SJ$4:$SJ$1048576,'Sumifs (Period)'!I$30)</f>
        <v>0</v>
      </c>
      <c r="J55" s="345">
        <f>SUMIFS('Database (Data Entry)'!$O$4:$O$1048576,    'Database (Data Entry)'!$SL$4:$SL$1048576,Period!G$5,'Database (Data Entry)'!$SK$4:$SK$1048576,'Sumifs (Period)'!J$23,'Database (Data Entry)'!$SJ$4:$SJ$1048576,'Sumifs (Period)'!J$30)</f>
        <v>0</v>
      </c>
    </row>
    <row r="56" spans="1:10" s="345" customFormat="1">
      <c r="A56" s="343"/>
      <c r="B56" s="344"/>
      <c r="C56" s="344"/>
      <c r="D56" s="344"/>
    </row>
    <row r="57" spans="1:10" s="351" customFormat="1">
      <c r="A57" s="349"/>
      <c r="B57" s="350"/>
      <c r="C57" s="350"/>
      <c r="D57" s="350"/>
      <c r="E57" s="351" t="str">
        <f>B50</f>
        <v>Precipitation (inches)</v>
      </c>
      <c r="G57" s="351">
        <f>IF(G$21=1,SUM(G51:G52),SUM(G54:G55))</f>
        <v>0</v>
      </c>
      <c r="H57" s="351">
        <f>IF(H$21=1,SUM(H51:H52),SUM(H54:H55))</f>
        <v>0</v>
      </c>
      <c r="I57" s="351">
        <f>IF(I$21=1,SUM(I51:I52),SUM(I54:I55))</f>
        <v>0</v>
      </c>
      <c r="J57" s="351">
        <f>IF(J$21=1,SUM(J51:J52),SUM(J54:J55))</f>
        <v>0</v>
      </c>
    </row>
    <row r="58" spans="1:10" s="345" customFormat="1">
      <c r="A58" s="343"/>
      <c r="B58" s="344"/>
      <c r="C58" s="344"/>
      <c r="D58" s="344"/>
    </row>
    <row r="59" spans="1:10" s="345" customFormat="1">
      <c r="A59" s="343"/>
      <c r="B59" s="344"/>
      <c r="C59" s="344"/>
      <c r="D59" s="344"/>
    </row>
    <row r="60" spans="1:10" s="345" customFormat="1">
      <c r="A60" s="343"/>
      <c r="B60" s="344" t="s">
        <v>95</v>
      </c>
      <c r="C60" s="344"/>
      <c r="D60" s="344"/>
    </row>
    <row r="61" spans="1:10" s="345" customFormat="1">
      <c r="A61" s="343"/>
      <c r="B61" s="344"/>
      <c r="C61" s="344"/>
      <c r="D61" s="344"/>
      <c r="E61" s="345" t="s">
        <v>556</v>
      </c>
      <c r="G61" s="345">
        <f>SUMIFS('Database (Data Entry)'!$G$4:$G$1048576,    'Database (Data Entry)'!$SL$4:$SL$1048576,Period!D$5,'Database (Data Entry)'!$SJ$4:$SJ$1048576,'Sumifs (Period)'!G$27)</f>
        <v>0</v>
      </c>
      <c r="H61" s="345">
        <f>SUMIFS('Database (Data Entry)'!$G$4:$G$1048576,    'Database (Data Entry)'!$SL$4:$SL$1048576,Period!E$5,'Database (Data Entry)'!$SJ$4:$SJ$1048576,'Sumifs (Period)'!H$27)</f>
        <v>0</v>
      </c>
      <c r="I61" s="345">
        <f>SUMIFS('Database (Data Entry)'!$G$4:$G$1048576,    'Database (Data Entry)'!$SL$4:$SL$1048576,Period!F$5,'Database (Data Entry)'!$SJ$4:$SJ$1048576,'Sumifs (Period)'!I$27)</f>
        <v>0</v>
      </c>
      <c r="J61" s="345">
        <f>SUMIFS('Database (Data Entry)'!$G$4:$G$1048576,    'Database (Data Entry)'!$SL$4:$SL$1048576,Period!G$5,'Database (Data Entry)'!$SJ$4:$SJ$1048576,'Sumifs (Period)'!J$27)</f>
        <v>0</v>
      </c>
    </row>
    <row r="62" spans="1:10" s="345" customFormat="1">
      <c r="A62" s="343"/>
      <c r="B62" s="344"/>
      <c r="C62" s="344"/>
      <c r="D62" s="344"/>
      <c r="E62" s="345" t="s">
        <v>557</v>
      </c>
      <c r="G62" s="345">
        <f>SUMIFS('Database (Data Entry)'!$G$4:$G$1048576,   'Database (Data Entry)'!$SL$4:$SL$1048576,Period!D$5,'Database (Data Entry)'!$SJ$4:$SJ$1048576,'Sumifs (Period)'!G$30)</f>
        <v>0</v>
      </c>
      <c r="H62" s="345">
        <f>SUMIFS('Database (Data Entry)'!$G$4:$G$1048576,   'Database (Data Entry)'!$SL$4:$SL$1048576,Period!E$5,'Database (Data Entry)'!$SJ$4:$SJ$1048576,'Sumifs (Period)'!H$30)</f>
        <v>0</v>
      </c>
      <c r="I62" s="345">
        <f>SUMIFS('Database (Data Entry)'!$G$4:$G$1048576,   'Database (Data Entry)'!$SL$4:$SL$1048576,Period!F$5,'Database (Data Entry)'!$SJ$4:$SJ$1048576,'Sumifs (Period)'!I$30)</f>
        <v>0</v>
      </c>
      <c r="J62" s="345">
        <f>SUMIFS('Database (Data Entry)'!$G$4:$G$1048576,   'Database (Data Entry)'!$SL$4:$SL$1048576,Period!G$5,'Database (Data Entry)'!$SJ$4:$SJ$1048576,'Sumifs (Period)'!J$30)</f>
        <v>0</v>
      </c>
    </row>
    <row r="63" spans="1:10" s="345" customFormat="1">
      <c r="A63" s="343"/>
      <c r="B63" s="344"/>
      <c r="C63" s="344"/>
      <c r="D63" s="344"/>
    </row>
    <row r="64" spans="1:10" s="345" customFormat="1">
      <c r="A64" s="343"/>
      <c r="B64" s="344"/>
      <c r="C64" s="344"/>
      <c r="D64" s="344"/>
      <c r="E64" s="345" t="s">
        <v>558</v>
      </c>
      <c r="G64" s="345">
        <f>SUMIFS('Database (Data Entry)'!$G$4:$G$1048576,   'Database (Data Entry)'!$SL$4:$SL$1048576,Period!D$5,'Database (Data Entry)'!$SK$4:$SK$1048576,'Sumifs (Period)'!G$23,'Database (Data Entry)'!$SJ$4:$SJ$1048576,'Sumifs (Period)'!G$27)</f>
        <v>0</v>
      </c>
      <c r="H64" s="345">
        <f>SUMIFS('Database (Data Entry)'!$G$4:$G$1048576,   'Database (Data Entry)'!$SL$4:$SL$1048576,Period!E$5,'Database (Data Entry)'!$SK$4:$SK$1048576,'Sumifs (Period)'!H$23,'Database (Data Entry)'!$SJ$4:$SJ$1048576,'Sumifs (Period)'!H$27)</f>
        <v>0</v>
      </c>
      <c r="I64" s="345">
        <f>SUMIFS('Database (Data Entry)'!$G$4:$G$1048576,   'Database (Data Entry)'!$SL$4:$SL$1048576,Period!F$5,'Database (Data Entry)'!$SK$4:$SK$1048576,'Sumifs (Period)'!I$23,'Database (Data Entry)'!$SJ$4:$SJ$1048576,'Sumifs (Period)'!I$27)</f>
        <v>0</v>
      </c>
      <c r="J64" s="345">
        <f>SUMIFS('Database (Data Entry)'!$G$4:$G$1048576,   'Database (Data Entry)'!$SL$4:$SL$1048576,Period!G$5,'Database (Data Entry)'!$SK$4:$SK$1048576,'Sumifs (Period)'!J$23,'Database (Data Entry)'!$SJ$4:$SJ$1048576,'Sumifs (Period)'!J$27)</f>
        <v>0</v>
      </c>
    </row>
    <row r="65" spans="1:10" s="345" customFormat="1">
      <c r="A65" s="343"/>
      <c r="B65" s="344"/>
      <c r="C65" s="344"/>
      <c r="D65" s="344"/>
      <c r="E65" s="345" t="s">
        <v>559</v>
      </c>
      <c r="G65" s="345">
        <f>SUMIFS('Database (Data Entry)'!$G$4:$G$1048576,    'Database (Data Entry)'!$SL$4:$SL$1048576,Period!D$5,'Database (Data Entry)'!$SK$4:$SK$1048576,'Sumifs (Period)'!G$23,'Database (Data Entry)'!$SJ$4:$SJ$1048576,'Sumifs (Period)'!G$30)</f>
        <v>0</v>
      </c>
      <c r="H65" s="345">
        <f>SUMIFS('Database (Data Entry)'!$G$4:$G$1048576,    'Database (Data Entry)'!$SL$4:$SL$1048576,Period!E$5,'Database (Data Entry)'!$SK$4:$SK$1048576,'Sumifs (Period)'!H$23,'Database (Data Entry)'!$SJ$4:$SJ$1048576,'Sumifs (Period)'!H$30)</f>
        <v>0</v>
      </c>
      <c r="I65" s="345">
        <f>SUMIFS('Database (Data Entry)'!$G$4:$G$1048576,    'Database (Data Entry)'!$SL$4:$SL$1048576,Period!F$5,'Database (Data Entry)'!$SK$4:$SK$1048576,'Sumifs (Period)'!I$23,'Database (Data Entry)'!$SJ$4:$SJ$1048576,'Sumifs (Period)'!I$30)</f>
        <v>0</v>
      </c>
      <c r="J65" s="345">
        <f>SUMIFS('Database (Data Entry)'!$G$4:$G$1048576,    'Database (Data Entry)'!$SL$4:$SL$1048576,Period!G$5,'Database (Data Entry)'!$SK$4:$SK$1048576,'Sumifs (Period)'!J$23,'Database (Data Entry)'!$SJ$4:$SJ$1048576,'Sumifs (Period)'!J$30)</f>
        <v>0</v>
      </c>
    </row>
    <row r="66" spans="1:10" s="345" customFormat="1">
      <c r="A66" s="343"/>
      <c r="B66" s="344"/>
      <c r="C66" s="344"/>
      <c r="D66" s="344"/>
    </row>
    <row r="67" spans="1:10" s="351" customFormat="1">
      <c r="A67" s="349"/>
      <c r="B67" s="350"/>
      <c r="C67" s="350"/>
      <c r="D67" s="350"/>
      <c r="E67" s="351" t="str">
        <f>B60</f>
        <v>Crew Maintenance Area Lane Miles</v>
      </c>
      <c r="G67" s="351">
        <f>IF(G$21=1,SUM(G61:G62),SUM(G64:G65))</f>
        <v>0</v>
      </c>
      <c r="H67" s="351">
        <f>IF(H$21=1,SUM(H61:H62),SUM(H64:H65))</f>
        <v>0</v>
      </c>
      <c r="I67" s="351">
        <f>IF(I$21=1,SUM(I61:I62),SUM(I64:I65))</f>
        <v>0</v>
      </c>
      <c r="J67" s="351">
        <f>IF(J$21=1,SUM(J61:J62),SUM(J64:J65))</f>
        <v>0</v>
      </c>
    </row>
    <row r="68" spans="1:10" s="345" customFormat="1">
      <c r="A68" s="343"/>
      <c r="B68" s="344"/>
      <c r="C68" s="344"/>
      <c r="D68" s="344"/>
    </row>
    <row r="69" spans="1:10" s="345" customFormat="1">
      <c r="A69" s="343"/>
      <c r="B69" s="344" t="s">
        <v>68</v>
      </c>
      <c r="C69" s="344"/>
      <c r="D69" s="344"/>
    </row>
    <row r="70" spans="1:10" s="345" customFormat="1">
      <c r="A70" s="343"/>
      <c r="B70" s="344"/>
      <c r="C70" s="344"/>
      <c r="D70" s="344"/>
      <c r="E70" s="345" t="s">
        <v>556</v>
      </c>
      <c r="G70" s="345">
        <f>SUMIFS('Database (Data Entry)'!$H$4:$H$1048576,    'Database (Data Entry)'!$SL$4:$SL$1048576,Period!D$5,'Database (Data Entry)'!$SJ$4:$SJ$1048576,'Sumifs (Period)'!G$27)</f>
        <v>0</v>
      </c>
      <c r="H70" s="345">
        <f>SUMIFS('Database (Data Entry)'!$H$4:$H$1048576,    'Database (Data Entry)'!$SL$4:$SL$1048576,Period!E$5,'Database (Data Entry)'!$SJ$4:$SJ$1048576,'Sumifs (Period)'!H$27)</f>
        <v>0</v>
      </c>
      <c r="I70" s="345">
        <f>SUMIFS('Database (Data Entry)'!$H$4:$H$1048576,    'Database (Data Entry)'!$SL$4:$SL$1048576,Period!F$5,'Database (Data Entry)'!$SJ$4:$SJ$1048576,'Sumifs (Period)'!I$27)</f>
        <v>0</v>
      </c>
      <c r="J70" s="345">
        <f>SUMIFS('Database (Data Entry)'!$H$4:$H$1048576,    'Database (Data Entry)'!$SL$4:$SL$1048576,Period!G$5,'Database (Data Entry)'!$SJ$4:$SJ$1048576,'Sumifs (Period)'!J$27)</f>
        <v>0</v>
      </c>
    </row>
    <row r="71" spans="1:10" s="345" customFormat="1">
      <c r="A71" s="343"/>
      <c r="B71" s="344"/>
      <c r="C71" s="344"/>
      <c r="D71" s="344"/>
      <c r="E71" s="345" t="s">
        <v>557</v>
      </c>
      <c r="G71" s="345">
        <f>SUMIFS('Database (Data Entry)'!$H$4:$H$1048576,   'Database (Data Entry)'!$SL$4:$SL$1048576,Period!D$5,'Database (Data Entry)'!$SJ$4:$SJ$1048576,'Sumifs (Period)'!G$30)</f>
        <v>0</v>
      </c>
      <c r="H71" s="345">
        <f>SUMIFS('Database (Data Entry)'!$H$4:$H$1048576,   'Database (Data Entry)'!$SL$4:$SL$1048576,Period!E$5,'Database (Data Entry)'!$SJ$4:$SJ$1048576,'Sumifs (Period)'!H$30)</f>
        <v>0</v>
      </c>
      <c r="I71" s="345">
        <f>SUMIFS('Database (Data Entry)'!$H$4:$H$1048576,   'Database (Data Entry)'!$SL$4:$SL$1048576,Period!F$5,'Database (Data Entry)'!$SJ$4:$SJ$1048576,'Sumifs (Period)'!I$30)</f>
        <v>0</v>
      </c>
      <c r="J71" s="345">
        <f>SUMIFS('Database (Data Entry)'!$H$4:$H$1048576,   'Database (Data Entry)'!$SL$4:$SL$1048576,Period!G$5,'Database (Data Entry)'!$SJ$4:$SJ$1048576,'Sumifs (Period)'!J$30)</f>
        <v>0</v>
      </c>
    </row>
    <row r="72" spans="1:10" s="345" customFormat="1">
      <c r="A72" s="343"/>
      <c r="B72" s="344"/>
      <c r="C72" s="344"/>
      <c r="D72" s="344"/>
    </row>
    <row r="73" spans="1:10" s="345" customFormat="1">
      <c r="A73" s="343"/>
      <c r="B73" s="344"/>
      <c r="C73" s="344"/>
      <c r="D73" s="344"/>
      <c r="E73" s="345" t="s">
        <v>558</v>
      </c>
      <c r="G73" s="345">
        <f>SUMIFS('Database (Data Entry)'!$H$4:$H$1048576,   'Database (Data Entry)'!$SL$4:$SL$1048576,Period!D$5,'Database (Data Entry)'!$SK$4:$SK$1048576,'Sumifs (Period)'!G$23,'Database (Data Entry)'!$SJ$4:$SJ$1048576,'Sumifs (Period)'!G$27)</f>
        <v>0</v>
      </c>
      <c r="H73" s="345">
        <f>SUMIFS('Database (Data Entry)'!$H$4:$H$1048576,   'Database (Data Entry)'!$SL$4:$SL$1048576,Period!E$5,'Database (Data Entry)'!$SK$4:$SK$1048576,'Sumifs (Period)'!H$23,'Database (Data Entry)'!$SJ$4:$SJ$1048576,'Sumifs (Period)'!H$27)</f>
        <v>0</v>
      </c>
      <c r="I73" s="345">
        <f>SUMIFS('Database (Data Entry)'!$H$4:$H$1048576,   'Database (Data Entry)'!$SL$4:$SL$1048576,Period!F$5,'Database (Data Entry)'!$SK$4:$SK$1048576,'Sumifs (Period)'!I$23,'Database (Data Entry)'!$SJ$4:$SJ$1048576,'Sumifs (Period)'!I$27)</f>
        <v>0</v>
      </c>
      <c r="J73" s="345">
        <f>SUMIFS('Database (Data Entry)'!$H$4:$H$1048576,   'Database (Data Entry)'!$SL$4:$SL$1048576,Period!G$5,'Database (Data Entry)'!$SK$4:$SK$1048576,'Sumifs (Period)'!J$23,'Database (Data Entry)'!$SJ$4:$SJ$1048576,'Sumifs (Period)'!J$27)</f>
        <v>0</v>
      </c>
    </row>
    <row r="74" spans="1:10" s="345" customFormat="1">
      <c r="A74" s="343"/>
      <c r="B74" s="344"/>
      <c r="C74" s="344"/>
      <c r="D74" s="344"/>
      <c r="E74" s="345" t="s">
        <v>559</v>
      </c>
      <c r="G74" s="345">
        <f>SUMIFS('Database (Data Entry)'!$H$4:$H$1048576,    'Database (Data Entry)'!$SL$4:$SL$1048576,Period!D$5,'Database (Data Entry)'!$SK$4:$SK$1048576,'Sumifs (Period)'!G$23,'Database (Data Entry)'!$SJ$4:$SJ$1048576,'Sumifs (Period)'!G$30)</f>
        <v>0</v>
      </c>
      <c r="H74" s="345">
        <f>SUMIFS('Database (Data Entry)'!$H$4:$H$1048576,    'Database (Data Entry)'!$SL$4:$SL$1048576,Period!E$5,'Database (Data Entry)'!$SK$4:$SK$1048576,'Sumifs (Period)'!H$23,'Database (Data Entry)'!$SJ$4:$SJ$1048576,'Sumifs (Period)'!H$30)</f>
        <v>0</v>
      </c>
      <c r="I74" s="345">
        <f>SUMIFS('Database (Data Entry)'!$H$4:$H$1048576,    'Database (Data Entry)'!$SL$4:$SL$1048576,Period!F$5,'Database (Data Entry)'!$SK$4:$SK$1048576,'Sumifs (Period)'!I$23,'Database (Data Entry)'!$SJ$4:$SJ$1048576,'Sumifs (Period)'!I$30)</f>
        <v>0</v>
      </c>
      <c r="J74" s="345">
        <f>SUMIFS('Database (Data Entry)'!$H$4:$H$1048576,    'Database (Data Entry)'!$SL$4:$SL$1048576,Period!G$5,'Database (Data Entry)'!$SK$4:$SK$1048576,'Sumifs (Period)'!J$23,'Database (Data Entry)'!$SJ$4:$SJ$1048576,'Sumifs (Period)'!J$30)</f>
        <v>0</v>
      </c>
    </row>
    <row r="75" spans="1:10" s="345" customFormat="1">
      <c r="A75" s="343"/>
      <c r="B75" s="344"/>
      <c r="C75" s="344"/>
      <c r="D75" s="344"/>
    </row>
    <row r="76" spans="1:10" s="351" customFormat="1">
      <c r="A76" s="349"/>
      <c r="B76" s="350"/>
      <c r="C76" s="350"/>
      <c r="D76" s="350"/>
      <c r="E76" s="351" t="str">
        <f>B69</f>
        <v>Lane Miles Serviced</v>
      </c>
      <c r="G76" s="351">
        <f>IF(G$21=1,SUM(G70:G71),SUM(G73:G74))</f>
        <v>0</v>
      </c>
      <c r="H76" s="351">
        <f>IF(H$21=1,SUM(H70:H71),SUM(H73:H74))</f>
        <v>0</v>
      </c>
      <c r="I76" s="351">
        <f>IF(I$21=1,SUM(I70:I71),SUM(I73:I74))</f>
        <v>0</v>
      </c>
      <c r="J76" s="351">
        <f>IF(J$21=1,SUM(J70:J71),SUM(J73:J74))</f>
        <v>0</v>
      </c>
    </row>
    <row r="77" spans="1:10" s="345" customFormat="1">
      <c r="A77" s="343"/>
      <c r="B77" s="344"/>
      <c r="C77" s="344"/>
      <c r="D77" s="344"/>
    </row>
    <row r="78" spans="1:10" s="345" customFormat="1">
      <c r="A78" s="343"/>
      <c r="B78" s="344" t="s">
        <v>134</v>
      </c>
      <c r="C78" s="344"/>
      <c r="D78" s="344"/>
    </row>
    <row r="79" spans="1:10" s="345" customFormat="1">
      <c r="A79" s="343"/>
      <c r="B79" s="344"/>
      <c r="C79" s="344"/>
      <c r="D79" s="344"/>
      <c r="E79" s="345" t="s">
        <v>556</v>
      </c>
      <c r="G79" s="345">
        <f>SUMIFS('Database (Data Entry)'!$I$4:$I$1048576,    'Database (Data Entry)'!$SL$4:$SL$1048576,Period!D$5,'Database (Data Entry)'!$SJ$4:$SJ$1048576,'Sumifs (Period)'!G$27)</f>
        <v>0</v>
      </c>
      <c r="H79" s="345">
        <f>SUMIFS('Database (Data Entry)'!$I$4:$I$1048576,    'Database (Data Entry)'!$SL$4:$SL$1048576,Period!E$5,'Database (Data Entry)'!$SJ$4:$SJ$1048576,'Sumifs (Period)'!H$27)</f>
        <v>0</v>
      </c>
      <c r="I79" s="345">
        <f>SUMIFS('Database (Data Entry)'!$I$4:$I$1048576,    'Database (Data Entry)'!$SL$4:$SL$1048576,Period!F$5,'Database (Data Entry)'!$SJ$4:$SJ$1048576,'Sumifs (Period)'!I$27)</f>
        <v>0</v>
      </c>
      <c r="J79" s="345">
        <f>SUMIFS('Database (Data Entry)'!$I$4:$I$1048576,    'Database (Data Entry)'!$SL$4:$SL$1048576,Period!G$5,'Database (Data Entry)'!$SJ$4:$SJ$1048576,'Sumifs (Period)'!J$27)</f>
        <v>0</v>
      </c>
    </row>
    <row r="80" spans="1:10" s="345" customFormat="1">
      <c r="A80" s="343"/>
      <c r="B80" s="344"/>
      <c r="C80" s="344"/>
      <c r="D80" s="344"/>
      <c r="E80" s="345" t="s">
        <v>557</v>
      </c>
      <c r="G80" s="345">
        <f>SUMIFS('Database (Data Entry)'!$I$4:$I$1048576,   'Database (Data Entry)'!$SL$4:$SL$1048576,Period!D$5,'Database (Data Entry)'!$SJ$4:$SJ$1048576,'Sumifs (Period)'!G$30)</f>
        <v>0</v>
      </c>
      <c r="H80" s="345">
        <f>SUMIFS('Database (Data Entry)'!$I$4:$I$1048576,   'Database (Data Entry)'!$SL$4:$SL$1048576,Period!E$5,'Database (Data Entry)'!$SJ$4:$SJ$1048576,'Sumifs (Period)'!H$30)</f>
        <v>0</v>
      </c>
      <c r="I80" s="345">
        <f>SUMIFS('Database (Data Entry)'!$I$4:$I$1048576,   'Database (Data Entry)'!$SL$4:$SL$1048576,Period!F$5,'Database (Data Entry)'!$SJ$4:$SJ$1048576,'Sumifs (Period)'!I$30)</f>
        <v>0</v>
      </c>
      <c r="J80" s="345">
        <f>SUMIFS('Database (Data Entry)'!$I$4:$I$1048576,   'Database (Data Entry)'!$SL$4:$SL$1048576,Period!G$5,'Database (Data Entry)'!$SJ$4:$SJ$1048576,'Sumifs (Period)'!J$30)</f>
        <v>0</v>
      </c>
    </row>
    <row r="81" spans="1:10" s="345" customFormat="1">
      <c r="A81" s="343"/>
      <c r="B81" s="344"/>
      <c r="C81" s="344"/>
      <c r="D81" s="344"/>
    </row>
    <row r="82" spans="1:10" s="345" customFormat="1">
      <c r="A82" s="343"/>
      <c r="B82" s="344"/>
      <c r="C82" s="344"/>
      <c r="D82" s="344"/>
      <c r="E82" s="345" t="s">
        <v>558</v>
      </c>
      <c r="G82" s="345">
        <f>SUMIFS('Database (Data Entry)'!$I$4:$I$1048576,   'Database (Data Entry)'!$SL$4:$SL$1048576,Period!D$5,'Database (Data Entry)'!$SK$4:$SK$1048576,'Sumifs (Period)'!G$23,'Database (Data Entry)'!$SJ$4:$SJ$1048576,'Sumifs (Period)'!G$27)</f>
        <v>0</v>
      </c>
      <c r="H82" s="345">
        <f>SUMIFS('Database (Data Entry)'!$I$4:$I$1048576,   'Database (Data Entry)'!$SL$4:$SL$1048576,Period!E$5,'Database (Data Entry)'!$SK$4:$SK$1048576,'Sumifs (Period)'!H$23,'Database (Data Entry)'!$SJ$4:$SJ$1048576,'Sumifs (Period)'!H$27)</f>
        <v>0</v>
      </c>
      <c r="I82" s="345">
        <f>SUMIFS('Database (Data Entry)'!$I$4:$I$1048576,   'Database (Data Entry)'!$SL$4:$SL$1048576,Period!F$5,'Database (Data Entry)'!$SK$4:$SK$1048576,'Sumifs (Period)'!I$23,'Database (Data Entry)'!$SJ$4:$SJ$1048576,'Sumifs (Period)'!I$27)</f>
        <v>0</v>
      </c>
      <c r="J82" s="345">
        <f>SUMIFS('Database (Data Entry)'!$I$4:$I$1048576,   'Database (Data Entry)'!$SL$4:$SL$1048576,Period!G$5,'Database (Data Entry)'!$SK$4:$SK$1048576,'Sumifs (Period)'!J$23,'Database (Data Entry)'!$SJ$4:$SJ$1048576,'Sumifs (Period)'!J$27)</f>
        <v>0</v>
      </c>
    </row>
    <row r="83" spans="1:10" s="345" customFormat="1">
      <c r="A83" s="343"/>
      <c r="B83" s="344"/>
      <c r="C83" s="344"/>
      <c r="D83" s="344"/>
      <c r="E83" s="345" t="s">
        <v>559</v>
      </c>
      <c r="G83" s="345">
        <f>SUMIFS('Database (Data Entry)'!$I$4:$I$1048576,    'Database (Data Entry)'!$SL$4:$SL$1048576,Period!D$5,'Database (Data Entry)'!$SK$4:$SK$1048576,'Sumifs (Period)'!G$23,'Database (Data Entry)'!$SJ$4:$SJ$1048576,'Sumifs (Period)'!G$30)</f>
        <v>0</v>
      </c>
      <c r="H83" s="345">
        <f>SUMIFS('Database (Data Entry)'!$I$4:$I$1048576,    'Database (Data Entry)'!$SL$4:$SL$1048576,Period!E$5,'Database (Data Entry)'!$SK$4:$SK$1048576,'Sumifs (Period)'!H$23,'Database (Data Entry)'!$SJ$4:$SJ$1048576,'Sumifs (Period)'!H$30)</f>
        <v>0</v>
      </c>
      <c r="I83" s="345">
        <f>SUMIFS('Database (Data Entry)'!$I$4:$I$1048576,    'Database (Data Entry)'!$SL$4:$SL$1048576,Period!F$5,'Database (Data Entry)'!$SK$4:$SK$1048576,'Sumifs (Period)'!I$23,'Database (Data Entry)'!$SJ$4:$SJ$1048576,'Sumifs (Period)'!I$30)</f>
        <v>0</v>
      </c>
      <c r="J83" s="345">
        <f>SUMIFS('Database (Data Entry)'!$I$4:$I$1048576,    'Database (Data Entry)'!$SL$4:$SL$1048576,Period!G$5,'Database (Data Entry)'!$SK$4:$SK$1048576,'Sumifs (Period)'!J$23,'Database (Data Entry)'!$SJ$4:$SJ$1048576,'Sumifs (Period)'!J$30)</f>
        <v>0</v>
      </c>
    </row>
    <row r="84" spans="1:10" s="345" customFormat="1">
      <c r="A84" s="343"/>
      <c r="B84" s="344"/>
      <c r="C84" s="344"/>
      <c r="D84" s="344"/>
    </row>
    <row r="85" spans="1:10" s="351" customFormat="1">
      <c r="A85" s="349"/>
      <c r="B85" s="350"/>
      <c r="C85" s="350"/>
      <c r="D85" s="350"/>
      <c r="E85" s="351" t="str">
        <f>B78</f>
        <v xml:space="preserve">   Lane Miles Accomplished LOS A</v>
      </c>
      <c r="G85" s="351">
        <f>IF(G$21=1,SUM(G79:G80),SUM(G82:G83))</f>
        <v>0</v>
      </c>
      <c r="H85" s="351">
        <f>IF(H$21=1,SUM(H79:H80),SUM(H82:H83))</f>
        <v>0</v>
      </c>
      <c r="I85" s="351">
        <f>IF(I$21=1,SUM(I79:I80),SUM(I82:I83))</f>
        <v>0</v>
      </c>
      <c r="J85" s="351">
        <f>IF(J$21=1,SUM(J79:J80),SUM(J82:J83))</f>
        <v>0</v>
      </c>
    </row>
    <row r="86" spans="1:10" s="345" customFormat="1">
      <c r="A86" s="343"/>
      <c r="B86" s="344"/>
      <c r="C86" s="344"/>
      <c r="D86" s="344"/>
    </row>
    <row r="87" spans="1:10" s="345" customFormat="1">
      <c r="A87" s="343"/>
      <c r="B87" s="344" t="s">
        <v>135</v>
      </c>
      <c r="C87" s="344"/>
      <c r="D87" s="344"/>
    </row>
    <row r="88" spans="1:10" s="345" customFormat="1">
      <c r="A88" s="343"/>
      <c r="B88" s="344"/>
      <c r="C88" s="344"/>
      <c r="D88" s="344"/>
      <c r="E88" s="345" t="s">
        <v>556</v>
      </c>
      <c r="G88" s="345">
        <f>SUMIFS('Database (Data Entry)'!$J$4:$J$1048576,    'Database (Data Entry)'!$SL$4:$SL$1048576,Period!D$5,'Database (Data Entry)'!$SJ$4:$SJ$1048576,'Sumifs (Period)'!G$27)</f>
        <v>0</v>
      </c>
      <c r="H88" s="345">
        <f>SUMIFS('Database (Data Entry)'!$J$4:$J$1048576,    'Database (Data Entry)'!$SL$4:$SL$1048576,Period!E$5,'Database (Data Entry)'!$SJ$4:$SJ$1048576,'Sumifs (Period)'!H$27)</f>
        <v>0</v>
      </c>
      <c r="I88" s="345">
        <f>SUMIFS('Database (Data Entry)'!$J$4:$J$1048576,    'Database (Data Entry)'!$SL$4:$SL$1048576,Period!F$5,'Database (Data Entry)'!$SJ$4:$SJ$1048576,'Sumifs (Period)'!I$27)</f>
        <v>0</v>
      </c>
      <c r="J88" s="345">
        <f>SUMIFS('Database (Data Entry)'!$J$4:$J$1048576,    'Database (Data Entry)'!$SL$4:$SL$1048576,Period!G$5,'Database (Data Entry)'!$SJ$4:$SJ$1048576,'Sumifs (Period)'!J$27)</f>
        <v>0</v>
      </c>
    </row>
    <row r="89" spans="1:10" s="345" customFormat="1">
      <c r="A89" s="343"/>
      <c r="B89" s="344"/>
      <c r="C89" s="344"/>
      <c r="D89" s="344"/>
      <c r="E89" s="345" t="s">
        <v>557</v>
      </c>
      <c r="G89" s="345">
        <f>SUMIFS('Database (Data Entry)'!$J$4:$J$1048576,   'Database (Data Entry)'!$SL$4:$SL$1048576,Period!D$5,'Database (Data Entry)'!$SJ$4:$SJ$1048576,'Sumifs (Period)'!G$30)</f>
        <v>0</v>
      </c>
      <c r="H89" s="345">
        <f>SUMIFS('Database (Data Entry)'!$J$4:$J$1048576,   'Database (Data Entry)'!$SL$4:$SL$1048576,Period!E$5,'Database (Data Entry)'!$SJ$4:$SJ$1048576,'Sumifs (Period)'!H$30)</f>
        <v>0</v>
      </c>
      <c r="I89" s="345">
        <f>SUMIFS('Database (Data Entry)'!$J$4:$J$1048576,   'Database (Data Entry)'!$SL$4:$SL$1048576,Period!F$5,'Database (Data Entry)'!$SJ$4:$SJ$1048576,'Sumifs (Period)'!I$30)</f>
        <v>0</v>
      </c>
      <c r="J89" s="345">
        <f>SUMIFS('Database (Data Entry)'!$J$4:$J$1048576,   'Database (Data Entry)'!$SL$4:$SL$1048576,Period!G$5,'Database (Data Entry)'!$SJ$4:$SJ$1048576,'Sumifs (Period)'!J$30)</f>
        <v>0</v>
      </c>
    </row>
    <row r="90" spans="1:10" s="345" customFormat="1">
      <c r="A90" s="343"/>
      <c r="B90" s="344"/>
      <c r="C90" s="344"/>
      <c r="D90" s="344"/>
    </row>
    <row r="91" spans="1:10" s="345" customFormat="1">
      <c r="A91" s="343"/>
      <c r="B91" s="344"/>
      <c r="C91" s="344"/>
      <c r="D91" s="344"/>
      <c r="E91" s="345" t="s">
        <v>558</v>
      </c>
      <c r="G91" s="345">
        <f>SUMIFS('Database (Data Entry)'!$J$4:$J$1048576,   'Database (Data Entry)'!$SL$4:$SL$1048576,Period!D$5,'Database (Data Entry)'!$SK$4:$SK$1048576,'Sumifs (Period)'!G$23,'Database (Data Entry)'!$SJ$4:$SJ$1048576,'Sumifs (Period)'!G$27)</f>
        <v>0</v>
      </c>
      <c r="H91" s="345">
        <f>SUMIFS('Database (Data Entry)'!$J$4:$J$1048576,   'Database (Data Entry)'!$SL$4:$SL$1048576,Period!E$5,'Database (Data Entry)'!$SK$4:$SK$1048576,'Sumifs (Period)'!H$23,'Database (Data Entry)'!$SJ$4:$SJ$1048576,'Sumifs (Period)'!H$27)</f>
        <v>0</v>
      </c>
      <c r="I91" s="345">
        <f>SUMIFS('Database (Data Entry)'!$J$4:$J$1048576,   'Database (Data Entry)'!$SL$4:$SL$1048576,Period!F$5,'Database (Data Entry)'!$SK$4:$SK$1048576,'Sumifs (Period)'!I$23,'Database (Data Entry)'!$SJ$4:$SJ$1048576,'Sumifs (Period)'!I$27)</f>
        <v>0</v>
      </c>
      <c r="J91" s="345">
        <f>SUMIFS('Database (Data Entry)'!$J$4:$J$1048576,   'Database (Data Entry)'!$SL$4:$SL$1048576,Period!G$5,'Database (Data Entry)'!$SK$4:$SK$1048576,'Sumifs (Period)'!J$23,'Database (Data Entry)'!$SJ$4:$SJ$1048576,'Sumifs (Period)'!J$27)</f>
        <v>0</v>
      </c>
    </row>
    <row r="92" spans="1:10" s="345" customFormat="1">
      <c r="A92" s="343"/>
      <c r="B92" s="344"/>
      <c r="C92" s="344"/>
      <c r="D92" s="344"/>
      <c r="E92" s="345" t="s">
        <v>559</v>
      </c>
      <c r="G92" s="345">
        <f>SUMIFS('Database (Data Entry)'!$J$4:$J$1048576,    'Database (Data Entry)'!$SL$4:$SL$1048576,Period!D$5,'Database (Data Entry)'!$SK$4:$SK$1048576,'Sumifs (Period)'!G$23,'Database (Data Entry)'!$SJ$4:$SJ$1048576,'Sumifs (Period)'!G$30)</f>
        <v>0</v>
      </c>
      <c r="H92" s="345">
        <f>SUMIFS('Database (Data Entry)'!$J$4:$J$1048576,    'Database (Data Entry)'!$SL$4:$SL$1048576,Period!E$5,'Database (Data Entry)'!$SK$4:$SK$1048576,'Sumifs (Period)'!H$23,'Database (Data Entry)'!$SJ$4:$SJ$1048576,'Sumifs (Period)'!H$30)</f>
        <v>0</v>
      </c>
      <c r="I92" s="345">
        <f>SUMIFS('Database (Data Entry)'!$J$4:$J$1048576,    'Database (Data Entry)'!$SL$4:$SL$1048576,Period!F$5,'Database (Data Entry)'!$SK$4:$SK$1048576,'Sumifs (Period)'!I$23,'Database (Data Entry)'!$SJ$4:$SJ$1048576,'Sumifs (Period)'!I$30)</f>
        <v>0</v>
      </c>
      <c r="J92" s="345">
        <f>SUMIFS('Database (Data Entry)'!$J$4:$J$1048576,    'Database (Data Entry)'!$SL$4:$SL$1048576,Period!G$5,'Database (Data Entry)'!$SK$4:$SK$1048576,'Sumifs (Period)'!J$23,'Database (Data Entry)'!$SJ$4:$SJ$1048576,'Sumifs (Period)'!J$30)</f>
        <v>0</v>
      </c>
    </row>
    <row r="93" spans="1:10" s="345" customFormat="1">
      <c r="A93" s="343"/>
      <c r="B93" s="344"/>
      <c r="C93" s="344"/>
      <c r="D93" s="344"/>
    </row>
    <row r="94" spans="1:10" s="351" customFormat="1">
      <c r="A94" s="349"/>
      <c r="B94" s="350"/>
      <c r="C94" s="350"/>
      <c r="D94" s="350"/>
      <c r="E94" s="351" t="str">
        <f>B87</f>
        <v xml:space="preserve">   Lane Miles Accomplished LOS B</v>
      </c>
      <c r="G94" s="351">
        <f>IF(G$21=1,SUM(G88:G89),SUM(G91:G92))</f>
        <v>0</v>
      </c>
      <c r="H94" s="351">
        <f>IF(H$21=1,SUM(H88:H89),SUM(H91:H92))</f>
        <v>0</v>
      </c>
      <c r="I94" s="351">
        <f>IF(I$21=1,SUM(I88:I89),SUM(I91:I92))</f>
        <v>0</v>
      </c>
      <c r="J94" s="351">
        <f>IF(J$21=1,SUM(J88:J89),SUM(J91:J92))</f>
        <v>0</v>
      </c>
    </row>
    <row r="95" spans="1:10" s="345" customFormat="1">
      <c r="A95" s="343"/>
      <c r="B95" s="344"/>
      <c r="C95" s="344"/>
      <c r="D95" s="344"/>
    </row>
    <row r="96" spans="1:10" s="345" customFormat="1">
      <c r="A96" s="343"/>
      <c r="B96" s="344" t="s">
        <v>136</v>
      </c>
      <c r="C96" s="344"/>
      <c r="D96" s="344"/>
    </row>
    <row r="97" spans="1:10" s="345" customFormat="1">
      <c r="A97" s="343"/>
      <c r="B97" s="344"/>
      <c r="C97" s="344"/>
      <c r="D97" s="344"/>
      <c r="E97" s="345" t="s">
        <v>556</v>
      </c>
      <c r="G97" s="345">
        <f>SUMIFS('Database (Data Entry)'!$K$4:$K$1048576,    'Database (Data Entry)'!$SL$4:$SL$1048576,Period!D$5,'Database (Data Entry)'!$SJ$4:$SJ$1048576,'Sumifs (Period)'!G$27)</f>
        <v>0</v>
      </c>
      <c r="H97" s="345">
        <f>SUMIFS('Database (Data Entry)'!$K$4:$K$1048576,    'Database (Data Entry)'!$SL$4:$SL$1048576,Period!E$5,'Database (Data Entry)'!$SJ$4:$SJ$1048576,'Sumifs (Period)'!H$27)</f>
        <v>0</v>
      </c>
      <c r="I97" s="345">
        <f>SUMIFS('Database (Data Entry)'!$K$4:$K$1048576,    'Database (Data Entry)'!$SL$4:$SL$1048576,Period!F$5,'Database (Data Entry)'!$SJ$4:$SJ$1048576,'Sumifs (Period)'!I$27)</f>
        <v>0</v>
      </c>
      <c r="J97" s="345">
        <f>SUMIFS('Database (Data Entry)'!$K$4:$K$1048576,    'Database (Data Entry)'!$SL$4:$SL$1048576,Period!G$5,'Database (Data Entry)'!$SJ$4:$SJ$1048576,'Sumifs (Period)'!J$27)</f>
        <v>0</v>
      </c>
    </row>
    <row r="98" spans="1:10" s="345" customFormat="1">
      <c r="A98" s="343"/>
      <c r="B98" s="344"/>
      <c r="C98" s="344"/>
      <c r="D98" s="344"/>
      <c r="E98" s="345" t="s">
        <v>557</v>
      </c>
      <c r="G98" s="345">
        <f>SUMIFS('Database (Data Entry)'!$K$4:$K$1048576,   'Database (Data Entry)'!$SL$4:$SL$1048576,Period!D$5,'Database (Data Entry)'!$SJ$4:$SJ$1048576,'Sumifs (Period)'!G$30)</f>
        <v>0</v>
      </c>
      <c r="H98" s="345">
        <f>SUMIFS('Database (Data Entry)'!$K$4:$K$1048576,   'Database (Data Entry)'!$SL$4:$SL$1048576,Period!E$5,'Database (Data Entry)'!$SJ$4:$SJ$1048576,'Sumifs (Period)'!H$30)</f>
        <v>0</v>
      </c>
      <c r="I98" s="345">
        <f>SUMIFS('Database (Data Entry)'!$K$4:$K$1048576,   'Database (Data Entry)'!$SL$4:$SL$1048576,Period!F$5,'Database (Data Entry)'!$SJ$4:$SJ$1048576,'Sumifs (Period)'!I$30)</f>
        <v>0</v>
      </c>
      <c r="J98" s="345">
        <f>SUMIFS('Database (Data Entry)'!$K$4:$K$1048576,   'Database (Data Entry)'!$SL$4:$SL$1048576,Period!G$5,'Database (Data Entry)'!$SJ$4:$SJ$1048576,'Sumifs (Period)'!J$30)</f>
        <v>0</v>
      </c>
    </row>
    <row r="99" spans="1:10" s="345" customFormat="1">
      <c r="A99" s="343"/>
      <c r="B99" s="344"/>
      <c r="C99" s="344"/>
      <c r="D99" s="344"/>
    </row>
    <row r="100" spans="1:10" s="345" customFormat="1">
      <c r="A100" s="343"/>
      <c r="B100" s="344"/>
      <c r="C100" s="344"/>
      <c r="D100" s="344"/>
      <c r="E100" s="345" t="s">
        <v>558</v>
      </c>
      <c r="G100" s="345">
        <f>SUMIFS('Database (Data Entry)'!$K$4:$K$1048576,   'Database (Data Entry)'!$SL$4:$SL$1048576,Period!D$5,'Database (Data Entry)'!$SK$4:$SK$1048576,'Sumifs (Period)'!G$23,'Database (Data Entry)'!$SJ$4:$SJ$1048576,'Sumifs (Period)'!G$27)</f>
        <v>0</v>
      </c>
      <c r="H100" s="345">
        <f>SUMIFS('Database (Data Entry)'!$K$4:$K$1048576,   'Database (Data Entry)'!$SL$4:$SL$1048576,Period!E$5,'Database (Data Entry)'!$SK$4:$SK$1048576,'Sumifs (Period)'!H$23,'Database (Data Entry)'!$SJ$4:$SJ$1048576,'Sumifs (Period)'!H$27)</f>
        <v>0</v>
      </c>
      <c r="I100" s="345">
        <f>SUMIFS('Database (Data Entry)'!$K$4:$K$1048576,   'Database (Data Entry)'!$SL$4:$SL$1048576,Period!F$5,'Database (Data Entry)'!$SK$4:$SK$1048576,'Sumifs (Period)'!I$23,'Database (Data Entry)'!$SJ$4:$SJ$1048576,'Sumifs (Period)'!I$27)</f>
        <v>0</v>
      </c>
      <c r="J100" s="345">
        <f>SUMIFS('Database (Data Entry)'!$K$4:$K$1048576,   'Database (Data Entry)'!$SL$4:$SL$1048576,Period!G$5,'Database (Data Entry)'!$SK$4:$SK$1048576,'Sumifs (Period)'!J$23,'Database (Data Entry)'!$SJ$4:$SJ$1048576,'Sumifs (Period)'!J$27)</f>
        <v>0</v>
      </c>
    </row>
    <row r="101" spans="1:10" s="345" customFormat="1">
      <c r="A101" s="343"/>
      <c r="B101" s="344"/>
      <c r="C101" s="344"/>
      <c r="D101" s="344"/>
      <c r="E101" s="345" t="s">
        <v>559</v>
      </c>
      <c r="G101" s="345">
        <f>SUMIFS('Database (Data Entry)'!$K$4:$K$1048576,    'Database (Data Entry)'!$SL$4:$SL$1048576,Period!D$5,'Database (Data Entry)'!$SK$4:$SK$1048576,'Sumifs (Period)'!G$23,'Database (Data Entry)'!$SJ$4:$SJ$1048576,'Sumifs (Period)'!G$30)</f>
        <v>0</v>
      </c>
      <c r="H101" s="345">
        <f>SUMIFS('Database (Data Entry)'!$K$4:$K$1048576,    'Database (Data Entry)'!$SL$4:$SL$1048576,Period!E$5,'Database (Data Entry)'!$SK$4:$SK$1048576,'Sumifs (Period)'!H$23,'Database (Data Entry)'!$SJ$4:$SJ$1048576,'Sumifs (Period)'!H$30)</f>
        <v>0</v>
      </c>
      <c r="I101" s="345">
        <f>SUMIFS('Database (Data Entry)'!$K$4:$K$1048576,    'Database (Data Entry)'!$SL$4:$SL$1048576,Period!F$5,'Database (Data Entry)'!$SK$4:$SK$1048576,'Sumifs (Period)'!I$23,'Database (Data Entry)'!$SJ$4:$SJ$1048576,'Sumifs (Period)'!I$30)</f>
        <v>0</v>
      </c>
      <c r="J101" s="345">
        <f>SUMIFS('Database (Data Entry)'!$K$4:$K$1048576,    'Database (Data Entry)'!$SL$4:$SL$1048576,Period!G$5,'Database (Data Entry)'!$SK$4:$SK$1048576,'Sumifs (Period)'!J$23,'Database (Data Entry)'!$SJ$4:$SJ$1048576,'Sumifs (Period)'!J$30)</f>
        <v>0</v>
      </c>
    </row>
    <row r="102" spans="1:10" s="345" customFormat="1">
      <c r="A102" s="343"/>
      <c r="B102" s="344"/>
      <c r="C102" s="344"/>
      <c r="D102" s="344"/>
    </row>
    <row r="103" spans="1:10" s="351" customFormat="1">
      <c r="A103" s="349"/>
      <c r="B103" s="350"/>
      <c r="C103" s="350"/>
      <c r="D103" s="350"/>
      <c r="E103" s="351" t="str">
        <f>B96</f>
        <v xml:space="preserve">   Lane Miles Accomplished LOS C</v>
      </c>
      <c r="G103" s="351">
        <f>IF(G$21=1,SUM(G97:G98),SUM(G100:G101))</f>
        <v>0</v>
      </c>
      <c r="H103" s="351">
        <f>IF(H$21=1,SUM(H97:H98),SUM(H100:H101))</f>
        <v>0</v>
      </c>
      <c r="I103" s="351">
        <f>IF(I$21=1,SUM(I97:I98),SUM(I100:I101))</f>
        <v>0</v>
      </c>
      <c r="J103" s="351">
        <f>IF(J$21=1,SUM(J97:J98),SUM(J100:J101))</f>
        <v>0</v>
      </c>
    </row>
    <row r="104" spans="1:10" s="345" customFormat="1">
      <c r="A104" s="343"/>
      <c r="B104" s="344"/>
      <c r="C104" s="344"/>
      <c r="D104" s="344"/>
    </row>
    <row r="105" spans="1:10" s="345" customFormat="1">
      <c r="A105" s="343"/>
      <c r="B105" s="344" t="s">
        <v>137</v>
      </c>
      <c r="C105" s="344"/>
      <c r="D105" s="344"/>
    </row>
    <row r="106" spans="1:10" s="345" customFormat="1">
      <c r="A106" s="343"/>
      <c r="B106" s="344"/>
      <c r="C106" s="344"/>
      <c r="D106" s="344"/>
      <c r="E106" s="345" t="s">
        <v>556</v>
      </c>
      <c r="G106" s="345">
        <f>SUMIFS('Database (Data Entry)'!$L$4:$L$1048576,    'Database (Data Entry)'!$SL$4:$SL$1048576,Period!D$5,'Database (Data Entry)'!$SJ$4:$SJ$1048576,'Sumifs (Period)'!G$27)</f>
        <v>0</v>
      </c>
      <c r="H106" s="345">
        <f>SUMIFS('Database (Data Entry)'!$L$4:$L$1048576,    'Database (Data Entry)'!$SL$4:$SL$1048576,Period!E$5,'Database (Data Entry)'!$SJ$4:$SJ$1048576,'Sumifs (Period)'!H$27)</f>
        <v>0</v>
      </c>
      <c r="I106" s="345">
        <f>SUMIFS('Database (Data Entry)'!$L$4:$L$1048576,    'Database (Data Entry)'!$SL$4:$SL$1048576,Period!F$5,'Database (Data Entry)'!$SJ$4:$SJ$1048576,'Sumifs (Period)'!I$27)</f>
        <v>0</v>
      </c>
      <c r="J106" s="345">
        <f>SUMIFS('Database (Data Entry)'!$L$4:$L$1048576,    'Database (Data Entry)'!$SL$4:$SL$1048576,Period!G$5,'Database (Data Entry)'!$SJ$4:$SJ$1048576,'Sumifs (Period)'!J$27)</f>
        <v>0</v>
      </c>
    </row>
    <row r="107" spans="1:10" s="345" customFormat="1">
      <c r="A107" s="343"/>
      <c r="B107" s="344"/>
      <c r="C107" s="344"/>
      <c r="D107" s="344"/>
      <c r="E107" s="345" t="s">
        <v>557</v>
      </c>
      <c r="G107" s="345">
        <f>SUMIFS('Database (Data Entry)'!$L$4:$L$1048576,   'Database (Data Entry)'!$SL$4:$SL$1048576,Period!D$5,'Database (Data Entry)'!$SJ$4:$SJ$1048576,'Sumifs (Period)'!G$30)</f>
        <v>0</v>
      </c>
      <c r="H107" s="345">
        <f>SUMIFS('Database (Data Entry)'!$L$4:$L$1048576,   'Database (Data Entry)'!$SL$4:$SL$1048576,Period!E$5,'Database (Data Entry)'!$SJ$4:$SJ$1048576,'Sumifs (Period)'!H$30)</f>
        <v>0</v>
      </c>
      <c r="I107" s="345">
        <f>SUMIFS('Database (Data Entry)'!$L$4:$L$1048576,   'Database (Data Entry)'!$SL$4:$SL$1048576,Period!F$5,'Database (Data Entry)'!$SJ$4:$SJ$1048576,'Sumifs (Period)'!I$30)</f>
        <v>0</v>
      </c>
      <c r="J107" s="345">
        <f>SUMIFS('Database (Data Entry)'!$L$4:$L$1048576,   'Database (Data Entry)'!$SL$4:$SL$1048576,Period!G$5,'Database (Data Entry)'!$SJ$4:$SJ$1048576,'Sumifs (Period)'!J$30)</f>
        <v>0</v>
      </c>
    </row>
    <row r="108" spans="1:10" s="345" customFormat="1">
      <c r="A108" s="343"/>
      <c r="B108" s="344"/>
      <c r="C108" s="344"/>
      <c r="D108" s="344"/>
    </row>
    <row r="109" spans="1:10" s="345" customFormat="1">
      <c r="A109" s="343"/>
      <c r="B109" s="344"/>
      <c r="C109" s="344"/>
      <c r="D109" s="344"/>
      <c r="E109" s="345" t="s">
        <v>558</v>
      </c>
      <c r="G109" s="345">
        <f>SUMIFS('Database (Data Entry)'!$L$4:$L$1048576,   'Database (Data Entry)'!$SL$4:$SL$1048576,Period!D$5,'Database (Data Entry)'!$SK$4:$SK$1048576,'Sumifs (Period)'!G$23,'Database (Data Entry)'!$SJ$4:$SJ$1048576,'Sumifs (Period)'!G$27)</f>
        <v>0</v>
      </c>
      <c r="H109" s="345">
        <f>SUMIFS('Database (Data Entry)'!$L$4:$L$1048576,   'Database (Data Entry)'!$SL$4:$SL$1048576,Period!E$5,'Database (Data Entry)'!$SK$4:$SK$1048576,'Sumifs (Period)'!H$23,'Database (Data Entry)'!$SJ$4:$SJ$1048576,'Sumifs (Period)'!H$27)</f>
        <v>0</v>
      </c>
      <c r="I109" s="345">
        <f>SUMIFS('Database (Data Entry)'!$L$4:$L$1048576,   'Database (Data Entry)'!$SL$4:$SL$1048576,Period!F$5,'Database (Data Entry)'!$SK$4:$SK$1048576,'Sumifs (Period)'!I$23,'Database (Data Entry)'!$SJ$4:$SJ$1048576,'Sumifs (Period)'!I$27)</f>
        <v>0</v>
      </c>
      <c r="J109" s="345">
        <f>SUMIFS('Database (Data Entry)'!$L$4:$L$1048576,   'Database (Data Entry)'!$SL$4:$SL$1048576,Period!G$5,'Database (Data Entry)'!$SK$4:$SK$1048576,'Sumifs (Period)'!J$23,'Database (Data Entry)'!$SJ$4:$SJ$1048576,'Sumifs (Period)'!J$27)</f>
        <v>0</v>
      </c>
    </row>
    <row r="110" spans="1:10" s="345" customFormat="1">
      <c r="A110" s="343"/>
      <c r="B110" s="344"/>
      <c r="C110" s="344"/>
      <c r="D110" s="344"/>
      <c r="E110" s="345" t="s">
        <v>559</v>
      </c>
      <c r="G110" s="345">
        <f>SUMIFS('Database (Data Entry)'!$L$4:$L$1048576,    'Database (Data Entry)'!$SL$4:$SL$1048576,Period!D$5,'Database (Data Entry)'!$SK$4:$SK$1048576,'Sumifs (Period)'!G$23,'Database (Data Entry)'!$SJ$4:$SJ$1048576,'Sumifs (Period)'!G$30)</f>
        <v>0</v>
      </c>
      <c r="H110" s="345">
        <f>SUMIFS('Database (Data Entry)'!$L$4:$L$1048576,    'Database (Data Entry)'!$SL$4:$SL$1048576,Period!E$5,'Database (Data Entry)'!$SK$4:$SK$1048576,'Sumifs (Period)'!H$23,'Database (Data Entry)'!$SJ$4:$SJ$1048576,'Sumifs (Period)'!H$30)</f>
        <v>0</v>
      </c>
      <c r="I110" s="345">
        <f>SUMIFS('Database (Data Entry)'!$L$4:$L$1048576,    'Database (Data Entry)'!$SL$4:$SL$1048576,Period!F$5,'Database (Data Entry)'!$SK$4:$SK$1048576,'Sumifs (Period)'!I$23,'Database (Data Entry)'!$SJ$4:$SJ$1048576,'Sumifs (Period)'!I$30)</f>
        <v>0</v>
      </c>
      <c r="J110" s="345">
        <f>SUMIFS('Database (Data Entry)'!$L$4:$L$1048576,    'Database (Data Entry)'!$SL$4:$SL$1048576,Period!G$5,'Database (Data Entry)'!$SK$4:$SK$1048576,'Sumifs (Period)'!J$23,'Database (Data Entry)'!$SJ$4:$SJ$1048576,'Sumifs (Period)'!J$30)</f>
        <v>0</v>
      </c>
    </row>
    <row r="111" spans="1:10" s="345" customFormat="1">
      <c r="A111" s="343"/>
      <c r="B111" s="344"/>
      <c r="C111" s="344"/>
      <c r="D111" s="344"/>
    </row>
    <row r="112" spans="1:10" s="351" customFormat="1">
      <c r="A112" s="349"/>
      <c r="B112" s="350"/>
      <c r="C112" s="350"/>
      <c r="D112" s="350"/>
      <c r="E112" s="351" t="str">
        <f>B105</f>
        <v xml:space="preserve">   Lane Miles Accomplished LOS D</v>
      </c>
      <c r="G112" s="351">
        <f>IF(G$21=1,SUM(G106:G107),SUM(G109:G110))</f>
        <v>0</v>
      </c>
      <c r="H112" s="351">
        <f>IF(H$21=1,SUM(H106:H107),SUM(H109:H110))</f>
        <v>0</v>
      </c>
      <c r="I112" s="351">
        <f>IF(I$21=1,SUM(I106:I107),SUM(I109:I110))</f>
        <v>0</v>
      </c>
      <c r="J112" s="351">
        <f>IF(J$21=1,SUM(J106:J107),SUM(J109:J110))</f>
        <v>0</v>
      </c>
    </row>
    <row r="113" spans="1:14" s="345" customFormat="1">
      <c r="A113" s="343"/>
      <c r="B113" s="344"/>
      <c r="C113" s="344"/>
      <c r="D113" s="344"/>
    </row>
    <row r="114" spans="1:14" s="345" customFormat="1">
      <c r="A114" s="343"/>
      <c r="B114" s="344" t="s">
        <v>139</v>
      </c>
      <c r="C114" s="344"/>
      <c r="D114" s="344"/>
    </row>
    <row r="115" spans="1:14" s="345" customFormat="1">
      <c r="A115" s="343"/>
      <c r="B115" s="344"/>
      <c r="C115" s="344"/>
      <c r="D115" s="344"/>
      <c r="E115" s="345" t="s">
        <v>556</v>
      </c>
      <c r="G115" s="345">
        <f>SUMIFS('Database (Data Entry)'!$M$4:$M$1048576,    'Database (Data Entry)'!$SL$4:$SL$1048576,Period!D$5,'Database (Data Entry)'!$SJ$4:$SJ$1048576,'Sumifs (Period)'!G$27)</f>
        <v>0</v>
      </c>
      <c r="H115" s="345">
        <f>SUMIFS('Database (Data Entry)'!$M$4:$M$1048576,    'Database (Data Entry)'!$SL$4:$SL$1048576,Period!E$5,'Database (Data Entry)'!$SJ$4:$SJ$1048576,'Sumifs (Period)'!H$27)</f>
        <v>0</v>
      </c>
      <c r="I115" s="345">
        <f>SUMIFS('Database (Data Entry)'!$M$4:$M$1048576,    'Database (Data Entry)'!$SL$4:$SL$1048576,Period!F$5,'Database (Data Entry)'!$SJ$4:$SJ$1048576,'Sumifs (Period)'!I$27)</f>
        <v>0</v>
      </c>
      <c r="J115" s="345">
        <f>SUMIFS('Database (Data Entry)'!$M$4:$M$1048576,    'Database (Data Entry)'!$SL$4:$SL$1048576,Period!G$5,'Database (Data Entry)'!$SJ$4:$SJ$1048576,'Sumifs (Period)'!J$27)</f>
        <v>0</v>
      </c>
    </row>
    <row r="116" spans="1:14" s="345" customFormat="1">
      <c r="A116" s="343"/>
      <c r="B116" s="344"/>
      <c r="C116" s="344"/>
      <c r="D116" s="344"/>
      <c r="E116" s="345" t="s">
        <v>557</v>
      </c>
      <c r="G116" s="345">
        <f>SUMIFS('Database (Data Entry)'!$M$4:$M$1048576,   'Database (Data Entry)'!$SL$4:$SL$1048576,Period!D$5,'Database (Data Entry)'!$SJ$4:$SJ$1048576,'Sumifs (Period)'!G$30)</f>
        <v>0</v>
      </c>
      <c r="H116" s="345">
        <f>SUMIFS('Database (Data Entry)'!$M$4:$M$1048576,   'Database (Data Entry)'!$SL$4:$SL$1048576,Period!E$5,'Database (Data Entry)'!$SJ$4:$SJ$1048576,'Sumifs (Period)'!H$30)</f>
        <v>0</v>
      </c>
      <c r="I116" s="345">
        <f>SUMIFS('Database (Data Entry)'!$M$4:$M$1048576,   'Database (Data Entry)'!$SL$4:$SL$1048576,Period!F$5,'Database (Data Entry)'!$SJ$4:$SJ$1048576,'Sumifs (Period)'!I$30)</f>
        <v>0</v>
      </c>
      <c r="J116" s="345">
        <f>SUMIFS('Database (Data Entry)'!$M$4:$M$1048576,   'Database (Data Entry)'!$SL$4:$SL$1048576,Period!G$5,'Database (Data Entry)'!$SJ$4:$SJ$1048576,'Sumifs (Period)'!J$30)</f>
        <v>0</v>
      </c>
    </row>
    <row r="117" spans="1:14" s="345" customFormat="1">
      <c r="A117" s="343"/>
      <c r="B117" s="344"/>
      <c r="C117" s="344"/>
      <c r="D117" s="344"/>
    </row>
    <row r="118" spans="1:14" s="345" customFormat="1">
      <c r="A118" s="343"/>
      <c r="B118" s="344"/>
      <c r="C118" s="344"/>
      <c r="D118" s="344"/>
      <c r="E118" s="345" t="s">
        <v>558</v>
      </c>
      <c r="G118" s="345">
        <f>SUMIFS('Database (Data Entry)'!$M$4:$M$1048576,   'Database (Data Entry)'!$SL$4:$SL$1048576,Period!D$5,'Database (Data Entry)'!$SK$4:$SK$1048576,'Sumifs (Period)'!G$23,'Database (Data Entry)'!$SJ$4:$SJ$1048576,'Sumifs (Period)'!G$27)</f>
        <v>0</v>
      </c>
      <c r="H118" s="345">
        <f>SUMIFS('Database (Data Entry)'!$M$4:$M$1048576,   'Database (Data Entry)'!$SL$4:$SL$1048576,Period!E$5,'Database (Data Entry)'!$SK$4:$SK$1048576,'Sumifs (Period)'!H$23,'Database (Data Entry)'!$SJ$4:$SJ$1048576,'Sumifs (Period)'!H$27)</f>
        <v>0</v>
      </c>
      <c r="I118" s="345">
        <f>SUMIFS('Database (Data Entry)'!$M$4:$M$1048576,   'Database (Data Entry)'!$SL$4:$SL$1048576,Period!F$5,'Database (Data Entry)'!$SK$4:$SK$1048576,'Sumifs (Period)'!I$23,'Database (Data Entry)'!$SJ$4:$SJ$1048576,'Sumifs (Period)'!I$27)</f>
        <v>0</v>
      </c>
      <c r="J118" s="345">
        <f>SUMIFS('Database (Data Entry)'!$M$4:$M$1048576,   'Database (Data Entry)'!$SL$4:$SL$1048576,Period!G$5,'Database (Data Entry)'!$SK$4:$SK$1048576,'Sumifs (Period)'!J$23,'Database (Data Entry)'!$SJ$4:$SJ$1048576,'Sumifs (Period)'!J$27)</f>
        <v>0</v>
      </c>
    </row>
    <row r="119" spans="1:14" s="345" customFormat="1">
      <c r="A119" s="343"/>
      <c r="B119" s="344"/>
      <c r="C119" s="344"/>
      <c r="D119" s="344"/>
      <c r="E119" s="345" t="s">
        <v>559</v>
      </c>
      <c r="G119" s="345">
        <f>SUMIFS('Database (Data Entry)'!$M$4:$M$1048576,    'Database (Data Entry)'!$SL$4:$SL$1048576,Period!D$5,'Database (Data Entry)'!$SK$4:$SK$1048576,'Sumifs (Period)'!G$23,'Database (Data Entry)'!$SJ$4:$SJ$1048576,'Sumifs (Period)'!G$30)</f>
        <v>0</v>
      </c>
      <c r="H119" s="345">
        <f>SUMIFS('Database (Data Entry)'!$M$4:$M$1048576,    'Database (Data Entry)'!$SL$4:$SL$1048576,Period!E$5,'Database (Data Entry)'!$SK$4:$SK$1048576,'Sumifs (Period)'!H$23,'Database (Data Entry)'!$SJ$4:$SJ$1048576,'Sumifs (Period)'!H$30)</f>
        <v>0</v>
      </c>
      <c r="I119" s="345">
        <f>SUMIFS('Database (Data Entry)'!$M$4:$M$1048576,    'Database (Data Entry)'!$SL$4:$SL$1048576,Period!F$5,'Database (Data Entry)'!$SK$4:$SK$1048576,'Sumifs (Period)'!I$23,'Database (Data Entry)'!$SJ$4:$SJ$1048576,'Sumifs (Period)'!I$30)</f>
        <v>0</v>
      </c>
      <c r="J119" s="345">
        <f>SUMIFS('Database (Data Entry)'!$M$4:$M$1048576,    'Database (Data Entry)'!$SL$4:$SL$1048576,Period!G$5,'Database (Data Entry)'!$SK$4:$SK$1048576,'Sumifs (Period)'!J$23,'Database (Data Entry)'!$SJ$4:$SJ$1048576,'Sumifs (Period)'!J$30)</f>
        <v>0</v>
      </c>
    </row>
    <row r="120" spans="1:14" s="345" customFormat="1">
      <c r="A120" s="343"/>
      <c r="B120" s="344"/>
      <c r="C120" s="344"/>
      <c r="D120" s="344"/>
    </row>
    <row r="121" spans="1:14" s="351" customFormat="1">
      <c r="A121" s="349"/>
      <c r="B121" s="350"/>
      <c r="C121" s="350"/>
      <c r="D121" s="350"/>
      <c r="E121" s="351" t="str">
        <f>B114</f>
        <v xml:space="preserve">   Lane Miles Accomplished LOS F</v>
      </c>
      <c r="G121" s="351">
        <f>IF(G$21=1,SUM(G115:G116),SUM(G118:G119))</f>
        <v>0</v>
      </c>
      <c r="H121" s="351">
        <f>IF(H$21=1,SUM(H115:H116),SUM(H118:H119))</f>
        <v>0</v>
      </c>
      <c r="I121" s="351">
        <f>IF(I$21=1,SUM(I115:I116),SUM(I118:I119))</f>
        <v>0</v>
      </c>
      <c r="J121" s="351">
        <f>IF(J$21=1,SUM(J115:J116),SUM(J118:J119))</f>
        <v>0</v>
      </c>
    </row>
    <row r="122" spans="1:14" s="345" customFormat="1">
      <c r="A122" s="343"/>
      <c r="B122" s="344"/>
      <c r="C122" s="344"/>
      <c r="D122" s="344"/>
    </row>
    <row r="123" spans="1:14" s="345" customFormat="1">
      <c r="A123" s="343"/>
      <c r="B123" s="344"/>
      <c r="C123" s="344"/>
      <c r="D123" s="344"/>
    </row>
    <row r="124" spans="1:14" s="345" customFormat="1">
      <c r="A124" s="343"/>
      <c r="B124" s="344" t="s">
        <v>10</v>
      </c>
      <c r="C124" s="344"/>
      <c r="D124" s="344"/>
      <c r="M124" s="345" t="s">
        <v>10</v>
      </c>
      <c r="N124" s="345">
        <f>SUMIFS('Database (Data Entry)'!$DE$4:$DE$1048576,'Database (Data Entry)'!$QO$4:$QO$1048576,Period!N$5,'Database (Data Entry)'!$QN$4:$QN$1048576,'Sumifs (Period)'!Q$23,'Database (Data Entry)'!$QM$4:$QM$1048576,Period!AB$28)</f>
        <v>0</v>
      </c>
    </row>
    <row r="125" spans="1:14" s="345" customFormat="1">
      <c r="A125" s="343"/>
      <c r="B125" s="344"/>
      <c r="C125" s="344"/>
      <c r="D125" s="344"/>
      <c r="E125" s="345" t="s">
        <v>556</v>
      </c>
      <c r="G125" s="345">
        <f>SUMIFS('Database (Data Entry)'!$DE$4:$DE$1048576,    'Database (Data Entry)'!$SL$4:$SL$1048576,Period!D$5,'Database (Data Entry)'!$SJ$4:$SJ$1048576,'Sumifs (Period)'!G$27)</f>
        <v>0</v>
      </c>
      <c r="H125" s="345">
        <f>SUMIFS('Database (Data Entry)'!$DE$4:$DE$1048576,    'Database (Data Entry)'!$SL$4:$SL$1048576,Period!E$5,'Database (Data Entry)'!$SJ$4:$SJ$1048576,'Sumifs (Period)'!H$27)</f>
        <v>0</v>
      </c>
      <c r="I125" s="345">
        <f>SUMIFS('Database (Data Entry)'!$DE$4:$DE$1048576,    'Database (Data Entry)'!$SL$4:$SL$1048576,Period!F$5,'Database (Data Entry)'!$SJ$4:$SJ$1048576,'Sumifs (Period)'!I$27)</f>
        <v>0</v>
      </c>
      <c r="J125" s="345">
        <f>SUMIFS('Database (Data Entry)'!$DE$4:$DE$1048576,    'Database (Data Entry)'!$SL$4:$SL$1048576,Period!G$5,'Database (Data Entry)'!$SJ$4:$SJ$1048576,'Sumifs (Period)'!J$27)</f>
        <v>0</v>
      </c>
    </row>
    <row r="126" spans="1:14" s="345" customFormat="1">
      <c r="A126" s="343"/>
      <c r="B126" s="344"/>
      <c r="C126" s="344"/>
      <c r="D126" s="344"/>
      <c r="E126" s="345" t="s">
        <v>557</v>
      </c>
      <c r="G126" s="345">
        <f>SUMIFS('Database (Data Entry)'!$DE$4:$DE$1048576,   'Database (Data Entry)'!$SL$4:$SL$1048576,Period!D$5,'Database (Data Entry)'!$SJ$4:$SJ$1048576,'Sumifs (Period)'!G$30)</f>
        <v>0</v>
      </c>
      <c r="H126" s="345">
        <f>SUMIFS('Database (Data Entry)'!$DE$4:$DE$1048576,   'Database (Data Entry)'!$SL$4:$SL$1048576,Period!E$5,'Database (Data Entry)'!$SJ$4:$SJ$1048576,'Sumifs (Period)'!H$30)</f>
        <v>0</v>
      </c>
      <c r="I126" s="345">
        <f>SUMIFS('Database (Data Entry)'!$DE$4:$DE$1048576,   'Database (Data Entry)'!$SL$4:$SL$1048576,Period!F$5,'Database (Data Entry)'!$SJ$4:$SJ$1048576,'Sumifs (Period)'!I$30)</f>
        <v>0</v>
      </c>
      <c r="J126" s="345">
        <f>SUMIFS('Database (Data Entry)'!$DE$4:$DE$1048576,   'Database (Data Entry)'!$SL$4:$SL$1048576,Period!G$5,'Database (Data Entry)'!$SJ$4:$SJ$1048576,'Sumifs (Period)'!J$30)</f>
        <v>0</v>
      </c>
    </row>
    <row r="127" spans="1:14" s="345" customFormat="1">
      <c r="A127" s="343"/>
      <c r="B127" s="344"/>
      <c r="C127" s="344"/>
      <c r="D127" s="344"/>
    </row>
    <row r="128" spans="1:14" s="345" customFormat="1">
      <c r="A128" s="343"/>
      <c r="B128" s="344"/>
      <c r="C128" s="344"/>
      <c r="D128" s="344"/>
      <c r="E128" s="345" t="s">
        <v>558</v>
      </c>
      <c r="G128" s="345">
        <f>SUMIFS('Database (Data Entry)'!$DE$4:$DE$1048576,   'Database (Data Entry)'!$SL$4:$SL$1048576,Period!D$5,'Database (Data Entry)'!$SK$4:$SK$1048576,'Sumifs (Period)'!G$23,'Database (Data Entry)'!$SJ$4:$SJ$1048576,'Sumifs (Period)'!G$27)</f>
        <v>0</v>
      </c>
      <c r="H128" s="345">
        <f>SUMIFS('Database (Data Entry)'!$DE$4:$DE$1048576,   'Database (Data Entry)'!$SL$4:$SL$1048576,Period!E$5,'Database (Data Entry)'!$SK$4:$SK$1048576,'Sumifs (Period)'!H$23,'Database (Data Entry)'!$SJ$4:$SJ$1048576,'Sumifs (Period)'!H$27)</f>
        <v>0</v>
      </c>
      <c r="I128" s="345">
        <f>SUMIFS('Database (Data Entry)'!$DE$4:$DE$1048576,   'Database (Data Entry)'!$SL$4:$SL$1048576,Period!F$5,'Database (Data Entry)'!$SK$4:$SK$1048576,'Sumifs (Period)'!I$23,'Database (Data Entry)'!$SJ$4:$SJ$1048576,'Sumifs (Period)'!I$27)</f>
        <v>0</v>
      </c>
      <c r="J128" s="345">
        <f>SUMIFS('Database (Data Entry)'!$DE$4:$DE$1048576,   'Database (Data Entry)'!$SL$4:$SL$1048576,Period!G$5,'Database (Data Entry)'!$SK$4:$SK$1048576,'Sumifs (Period)'!J$23,'Database (Data Entry)'!$SJ$4:$SJ$1048576,'Sumifs (Period)'!J$27)</f>
        <v>0</v>
      </c>
    </row>
    <row r="129" spans="1:10" s="345" customFormat="1">
      <c r="A129" s="343"/>
      <c r="B129" s="344"/>
      <c r="C129" s="344"/>
      <c r="D129" s="344"/>
      <c r="E129" s="345" t="s">
        <v>559</v>
      </c>
      <c r="G129" s="345">
        <f>SUMIFS('Database (Data Entry)'!$DE$4:$DE$1048576,    'Database (Data Entry)'!$SL$4:$SL$1048576,Period!D$5,'Database (Data Entry)'!$SK$4:$SK$1048576,'Sumifs (Period)'!G$23,'Database (Data Entry)'!$SJ$4:$SJ$1048576,'Sumifs (Period)'!G$30)</f>
        <v>0</v>
      </c>
      <c r="H129" s="345">
        <f>SUMIFS('Database (Data Entry)'!$DE$4:$DE$1048576,    'Database (Data Entry)'!$SL$4:$SL$1048576,Period!E$5,'Database (Data Entry)'!$SK$4:$SK$1048576,'Sumifs (Period)'!H$23,'Database (Data Entry)'!$SJ$4:$SJ$1048576,'Sumifs (Period)'!H$30)</f>
        <v>0</v>
      </c>
      <c r="I129" s="345">
        <f>SUMIFS('Database (Data Entry)'!$DE$4:$DE$1048576,    'Database (Data Entry)'!$SL$4:$SL$1048576,Period!F$5,'Database (Data Entry)'!$SK$4:$SK$1048576,'Sumifs (Period)'!I$23,'Database (Data Entry)'!$SJ$4:$SJ$1048576,'Sumifs (Period)'!I$30)</f>
        <v>0</v>
      </c>
      <c r="J129" s="345">
        <f>SUMIFS('Database (Data Entry)'!$DE$4:$DE$1048576,    'Database (Data Entry)'!$SL$4:$SL$1048576,Period!G$5,'Database (Data Entry)'!$SK$4:$SK$1048576,'Sumifs (Period)'!J$23,'Database (Data Entry)'!$SJ$4:$SJ$1048576,'Sumifs (Period)'!J$30)</f>
        <v>0</v>
      </c>
    </row>
    <row r="130" spans="1:10" s="345" customFormat="1">
      <c r="A130" s="343"/>
      <c r="B130" s="344"/>
      <c r="C130" s="344"/>
      <c r="D130" s="344"/>
    </row>
    <row r="131" spans="1:10" s="351" customFormat="1">
      <c r="A131" s="349"/>
      <c r="B131" s="350"/>
      <c r="C131" s="350"/>
      <c r="D131" s="350"/>
      <c r="E131" s="351" t="str">
        <f>B124</f>
        <v>Material Cost</v>
      </c>
      <c r="G131" s="351">
        <f>IF(G$21=1,SUM(G125:G126),SUM(G128:G129))</f>
        <v>0</v>
      </c>
      <c r="H131" s="351">
        <f>IF(H$21=1,SUM(H125:H126),SUM(H128:H129))</f>
        <v>0</v>
      </c>
      <c r="I131" s="351">
        <f>IF(I$21=1,SUM(I125:I126),SUM(I128:I129))</f>
        <v>0</v>
      </c>
      <c r="J131" s="351">
        <f>IF(J$21=1,SUM(J125:J126),SUM(J128:J129))</f>
        <v>0</v>
      </c>
    </row>
    <row r="132" spans="1:10" s="345" customFormat="1">
      <c r="A132" s="343"/>
      <c r="B132" s="344"/>
      <c r="C132" s="344"/>
      <c r="D132" s="344"/>
    </row>
    <row r="133" spans="1:10" s="345" customFormat="1">
      <c r="A133" s="343"/>
      <c r="B133" s="344" t="s">
        <v>11</v>
      </c>
      <c r="C133" s="344"/>
      <c r="D133" s="344"/>
    </row>
    <row r="134" spans="1:10" s="345" customFormat="1">
      <c r="A134" s="343"/>
      <c r="B134" s="344"/>
      <c r="C134" s="344"/>
      <c r="D134" s="344"/>
      <c r="E134" s="345" t="s">
        <v>556</v>
      </c>
      <c r="G134" s="345">
        <f>SUMIFS('Database (Data Entry)'!$MO$4:$MO$1048576,    'Database (Data Entry)'!$SL$4:$SL$1048576,Period!D$5,'Database (Data Entry)'!$SJ$4:$SJ$1048576,'Sumifs (Period)'!G$27)</f>
        <v>0</v>
      </c>
      <c r="H134" s="345">
        <f>SUMIFS('Database (Data Entry)'!$MO$4:$MO$1048576,    'Database (Data Entry)'!$SL$4:$SL$1048576,Period!E$5,'Database (Data Entry)'!$SJ$4:$SJ$1048576,'Sumifs (Period)'!H$27)</f>
        <v>0</v>
      </c>
      <c r="I134" s="345">
        <f>SUMIFS('Database (Data Entry)'!$MO$4:$MO$1048576,    'Database (Data Entry)'!$SL$4:$SL$1048576,Period!F$5,'Database (Data Entry)'!$SJ$4:$SJ$1048576,'Sumifs (Period)'!I$27)</f>
        <v>0</v>
      </c>
      <c r="J134" s="345">
        <f>SUMIFS('Database (Data Entry)'!$MO$4:$MO$1048576,    'Database (Data Entry)'!$SL$4:$SL$1048576,Period!G$5,'Database (Data Entry)'!$SJ$4:$SJ$1048576,'Sumifs (Period)'!J$27)</f>
        <v>0</v>
      </c>
    </row>
    <row r="135" spans="1:10" s="345" customFormat="1">
      <c r="A135" s="343"/>
      <c r="B135" s="344"/>
      <c r="C135" s="344"/>
      <c r="D135" s="344"/>
      <c r="E135" s="345" t="s">
        <v>557</v>
      </c>
      <c r="G135" s="345">
        <f>SUMIFS('Database (Data Entry)'!$MO$4:$MO$1048576,   'Database (Data Entry)'!$SL$4:$SL$1048576,Period!D$5,'Database (Data Entry)'!$SJ$4:$SJ$1048576,'Sumifs (Period)'!G$30)</f>
        <v>0</v>
      </c>
      <c r="H135" s="345">
        <f>SUMIFS('Database (Data Entry)'!$MO$4:$MO$1048576,   'Database (Data Entry)'!$SL$4:$SL$1048576,Period!E$5,'Database (Data Entry)'!$SJ$4:$SJ$1048576,'Sumifs (Period)'!H$30)</f>
        <v>0</v>
      </c>
      <c r="I135" s="345">
        <f>SUMIFS('Database (Data Entry)'!$MO$4:$MO$1048576,   'Database (Data Entry)'!$SL$4:$SL$1048576,Period!F$5,'Database (Data Entry)'!$SJ$4:$SJ$1048576,'Sumifs (Period)'!I$30)</f>
        <v>0</v>
      </c>
      <c r="J135" s="345">
        <f>SUMIFS('Database (Data Entry)'!$MO$4:$MO$1048576,   'Database (Data Entry)'!$SL$4:$SL$1048576,Period!G$5,'Database (Data Entry)'!$SJ$4:$SJ$1048576,'Sumifs (Period)'!J$30)</f>
        <v>0</v>
      </c>
    </row>
    <row r="136" spans="1:10" s="345" customFormat="1">
      <c r="A136" s="343"/>
      <c r="B136" s="344"/>
      <c r="C136" s="344"/>
      <c r="D136" s="344"/>
    </row>
    <row r="137" spans="1:10" s="345" customFormat="1">
      <c r="A137" s="343"/>
      <c r="B137" s="344"/>
      <c r="C137" s="344"/>
      <c r="D137" s="344"/>
      <c r="E137" s="345" t="s">
        <v>558</v>
      </c>
      <c r="G137" s="345">
        <f>SUMIFS('Database (Data Entry)'!$MO$4:$MO$1048576,   'Database (Data Entry)'!$SL$4:$SL$1048576,Period!D$5,'Database (Data Entry)'!$SK$4:$SK$1048576,'Sumifs (Period)'!G$23,'Database (Data Entry)'!$SJ$4:$SJ$1048576,'Sumifs (Period)'!G$27)</f>
        <v>0</v>
      </c>
      <c r="H137" s="345">
        <f>SUMIFS('Database (Data Entry)'!$MO$4:$MO$1048576,   'Database (Data Entry)'!$SL$4:$SL$1048576,Period!E$5,'Database (Data Entry)'!$SK$4:$SK$1048576,'Sumifs (Period)'!H$23,'Database (Data Entry)'!$SJ$4:$SJ$1048576,'Sumifs (Period)'!H$27)</f>
        <v>0</v>
      </c>
      <c r="I137" s="345">
        <f>SUMIFS('Database (Data Entry)'!$MO$4:$MO$1048576,   'Database (Data Entry)'!$SL$4:$SL$1048576,Period!F$5,'Database (Data Entry)'!$SK$4:$SK$1048576,'Sumifs (Period)'!I$23,'Database (Data Entry)'!$SJ$4:$SJ$1048576,'Sumifs (Period)'!I$27)</f>
        <v>0</v>
      </c>
      <c r="J137" s="345">
        <f>SUMIFS('Database (Data Entry)'!$MO$4:$MO$1048576,   'Database (Data Entry)'!$SL$4:$SL$1048576,Period!G$5,'Database (Data Entry)'!$SK$4:$SK$1048576,'Sumifs (Period)'!J$23,'Database (Data Entry)'!$SJ$4:$SJ$1048576,'Sumifs (Period)'!J$27)</f>
        <v>0</v>
      </c>
    </row>
    <row r="138" spans="1:10" s="345" customFormat="1">
      <c r="A138" s="343"/>
      <c r="B138" s="344"/>
      <c r="C138" s="344"/>
      <c r="D138" s="344"/>
      <c r="E138" s="345" t="s">
        <v>559</v>
      </c>
      <c r="G138" s="345">
        <f>SUMIFS('Database (Data Entry)'!$MO$4:$MO$1048576,    'Database (Data Entry)'!$SL$4:$SL$1048576,Period!D$5,'Database (Data Entry)'!$SK$4:$SK$1048576,'Sumifs (Period)'!G$23,'Database (Data Entry)'!$SJ$4:$SJ$1048576,'Sumifs (Period)'!G$30)</f>
        <v>0</v>
      </c>
      <c r="H138" s="345">
        <f>SUMIFS('Database (Data Entry)'!$MO$4:$MO$1048576,    'Database (Data Entry)'!$SL$4:$SL$1048576,Period!E$5,'Database (Data Entry)'!$SK$4:$SK$1048576,'Sumifs (Period)'!H$23,'Database (Data Entry)'!$SJ$4:$SJ$1048576,'Sumifs (Period)'!H$30)</f>
        <v>0</v>
      </c>
      <c r="I138" s="345">
        <f>SUMIFS('Database (Data Entry)'!$MO$4:$MO$1048576,    'Database (Data Entry)'!$SL$4:$SL$1048576,Period!F$5,'Database (Data Entry)'!$SK$4:$SK$1048576,'Sumifs (Period)'!I$23,'Database (Data Entry)'!$SJ$4:$SJ$1048576,'Sumifs (Period)'!I$30)</f>
        <v>0</v>
      </c>
      <c r="J138" s="345">
        <f>SUMIFS('Database (Data Entry)'!$MO$4:$MO$1048576,    'Database (Data Entry)'!$SL$4:$SL$1048576,Period!G$5,'Database (Data Entry)'!$SK$4:$SK$1048576,'Sumifs (Period)'!J$23,'Database (Data Entry)'!$SJ$4:$SJ$1048576,'Sumifs (Period)'!J$30)</f>
        <v>0</v>
      </c>
    </row>
    <row r="139" spans="1:10" s="345" customFormat="1">
      <c r="A139" s="343"/>
      <c r="B139" s="344"/>
      <c r="C139" s="344"/>
      <c r="D139" s="344"/>
    </row>
    <row r="140" spans="1:10" s="351" customFormat="1">
      <c r="A140" s="349"/>
      <c r="B140" s="350"/>
      <c r="C140" s="350"/>
      <c r="D140" s="350"/>
      <c r="E140" s="351" t="str">
        <f>B133</f>
        <v>Equipment Cost</v>
      </c>
      <c r="G140" s="351">
        <f>IF(G$21=1,SUM(G134:G135),SUM(G137:G138))</f>
        <v>0</v>
      </c>
      <c r="H140" s="351">
        <f>IF(H$21=1,SUM(H134:H135),SUM(H137:H138))</f>
        <v>0</v>
      </c>
      <c r="I140" s="351">
        <f>IF(I$21=1,SUM(I134:I135),SUM(I137:I138))</f>
        <v>0</v>
      </c>
      <c r="J140" s="351">
        <f>IF(J$21=1,SUM(J134:J135),SUM(J137:J138))</f>
        <v>0</v>
      </c>
    </row>
    <row r="141" spans="1:10" s="345" customFormat="1">
      <c r="A141" s="343"/>
      <c r="B141" s="344"/>
      <c r="C141" s="344"/>
      <c r="D141" s="344"/>
    </row>
    <row r="142" spans="1:10" s="345" customFormat="1">
      <c r="A142" s="343"/>
      <c r="B142" s="344" t="s">
        <v>12</v>
      </c>
      <c r="C142" s="344"/>
      <c r="D142" s="344"/>
    </row>
    <row r="143" spans="1:10" s="345" customFormat="1">
      <c r="A143" s="343"/>
      <c r="B143" s="344"/>
      <c r="C143" s="344"/>
      <c r="D143" s="344"/>
      <c r="E143" s="345" t="s">
        <v>556</v>
      </c>
      <c r="G143" s="345">
        <f>SUMIFS('Database (Data Entry)'!$SH$4:$SH$1048576,    'Database (Data Entry)'!$SL$4:$SL$1048576,Period!D$5,'Database (Data Entry)'!$SJ$4:$SJ$1048576,'Sumifs (Period)'!G$27)</f>
        <v>0</v>
      </c>
      <c r="H143" s="345">
        <f>SUMIFS('Database (Data Entry)'!$SH$4:$SH$1048576,    'Database (Data Entry)'!$SL$4:$SL$1048576,Period!E$5,'Database (Data Entry)'!$SJ$4:$SJ$1048576,'Sumifs (Period)'!H$27)</f>
        <v>0</v>
      </c>
      <c r="I143" s="345">
        <f>SUMIFS('Database (Data Entry)'!$SH$4:$SH$1048576,    'Database (Data Entry)'!$SL$4:$SL$1048576,Period!F$5,'Database (Data Entry)'!$SJ$4:$SJ$1048576,'Sumifs (Period)'!I$27)</f>
        <v>0</v>
      </c>
      <c r="J143" s="345">
        <f>SUMIFS('Database (Data Entry)'!$SH$4:$SH$1048576,    'Database (Data Entry)'!$SL$4:$SL$1048576,Period!G$5,'Database (Data Entry)'!$SJ$4:$SJ$1048576,'Sumifs (Period)'!J$27)</f>
        <v>0</v>
      </c>
    </row>
    <row r="144" spans="1:10" s="345" customFormat="1">
      <c r="A144" s="343"/>
      <c r="B144" s="344"/>
      <c r="C144" s="344"/>
      <c r="D144" s="344"/>
      <c r="E144" s="345" t="s">
        <v>557</v>
      </c>
      <c r="G144" s="345">
        <f>SUMIFS('Database (Data Entry)'!$SH$4:$SH$1048576,   'Database (Data Entry)'!$SL$4:$SL$1048576,Period!D$5,'Database (Data Entry)'!$SJ$4:$SJ$1048576,'Sumifs (Period)'!G$30)</f>
        <v>0</v>
      </c>
      <c r="H144" s="345">
        <f>SUMIFS('Database (Data Entry)'!$SH$4:$SH$1048576,   'Database (Data Entry)'!$SL$4:$SL$1048576,Period!E$5,'Database (Data Entry)'!$SJ$4:$SJ$1048576,'Sumifs (Period)'!H$30)</f>
        <v>0</v>
      </c>
      <c r="I144" s="345">
        <f>SUMIFS('Database (Data Entry)'!$SH$4:$SH$1048576,   'Database (Data Entry)'!$SL$4:$SL$1048576,Period!F$5,'Database (Data Entry)'!$SJ$4:$SJ$1048576,'Sumifs (Period)'!I$30)</f>
        <v>0</v>
      </c>
      <c r="J144" s="345">
        <f>SUMIFS('Database (Data Entry)'!$SH$4:$SH$1048576,   'Database (Data Entry)'!$SL$4:$SL$1048576,Period!G$5,'Database (Data Entry)'!$SJ$4:$SJ$1048576,'Sumifs (Period)'!J$30)</f>
        <v>0</v>
      </c>
    </row>
    <row r="145" spans="1:10" s="345" customFormat="1">
      <c r="A145" s="343"/>
      <c r="B145" s="344"/>
      <c r="C145" s="344"/>
      <c r="D145" s="344"/>
    </row>
    <row r="146" spans="1:10" s="345" customFormat="1">
      <c r="A146" s="343"/>
      <c r="B146" s="344"/>
      <c r="C146" s="344"/>
      <c r="D146" s="344"/>
      <c r="E146" s="345" t="s">
        <v>558</v>
      </c>
      <c r="G146" s="345">
        <f>SUMIFS('Database (Data Entry)'!$QK$4:$QK$1048576,   'Database (Data Entry)'!$SL$4:$SL$1048576,Period!D$5,'Database (Data Entry)'!$SK$4:$SK$1048576,'Sumifs (Period)'!G$23,'Database (Data Entry)'!$SJ$4:$SJ$1048576,'Sumifs (Period)'!G$27)</f>
        <v>0</v>
      </c>
      <c r="H146" s="345">
        <f>SUMIFS('Database (Data Entry)'!$QK$4:$QK$1048576,   'Database (Data Entry)'!$SL$4:$SL$1048576,Period!E$5,'Database (Data Entry)'!$SK$4:$SK$1048576,'Sumifs (Period)'!H$23,'Database (Data Entry)'!$SJ$4:$SJ$1048576,'Sumifs (Period)'!H$27)</f>
        <v>0</v>
      </c>
      <c r="I146" s="345">
        <f>SUMIFS('Database (Data Entry)'!$QK$4:$QK$1048576,   'Database (Data Entry)'!$SL$4:$SL$1048576,Period!F$5,'Database (Data Entry)'!$SK$4:$SK$1048576,'Sumifs (Period)'!I$23,'Database (Data Entry)'!$SJ$4:$SJ$1048576,'Sumifs (Period)'!I$27)</f>
        <v>0</v>
      </c>
      <c r="J146" s="345">
        <f>SUMIFS('Database (Data Entry)'!$QK$4:$QK$1048576,   'Database (Data Entry)'!$SL$4:$SL$1048576,Period!G$5,'Database (Data Entry)'!$SK$4:$SK$1048576,'Sumifs (Period)'!J$23,'Database (Data Entry)'!$SJ$4:$SJ$1048576,'Sumifs (Period)'!J$27)</f>
        <v>0</v>
      </c>
    </row>
    <row r="147" spans="1:10" s="345" customFormat="1">
      <c r="A147" s="343"/>
      <c r="B147" s="344"/>
      <c r="C147" s="344"/>
      <c r="D147" s="344"/>
      <c r="E147" s="345" t="s">
        <v>559</v>
      </c>
      <c r="G147" s="345">
        <f>SUMIFS('Database (Data Entry)'!$QK$4:$QK$1048576,    'Database (Data Entry)'!$SL$4:$SL$1048576,Period!D$5,'Database (Data Entry)'!$SK$4:$SK$1048576,'Sumifs (Period)'!G$23,'Database (Data Entry)'!$SJ$4:$SJ$1048576,'Sumifs (Period)'!G$30)</f>
        <v>0</v>
      </c>
      <c r="H147" s="345">
        <f>SUMIFS('Database (Data Entry)'!$QK$4:$QK$1048576,    'Database (Data Entry)'!$SL$4:$SL$1048576,Period!E$5,'Database (Data Entry)'!$SK$4:$SK$1048576,'Sumifs (Period)'!H$23,'Database (Data Entry)'!$SJ$4:$SJ$1048576,'Sumifs (Period)'!H$30)</f>
        <v>0</v>
      </c>
      <c r="I147" s="345">
        <f>SUMIFS('Database (Data Entry)'!$QK$4:$QK$1048576,    'Database (Data Entry)'!$SL$4:$SL$1048576,Period!F$5,'Database (Data Entry)'!$SK$4:$SK$1048576,'Sumifs (Period)'!I$23,'Database (Data Entry)'!$SJ$4:$SJ$1048576,'Sumifs (Period)'!I$30)</f>
        <v>0</v>
      </c>
      <c r="J147" s="345">
        <f>SUMIFS('Database (Data Entry)'!$QK$4:$QK$1048576,    'Database (Data Entry)'!$SL$4:$SL$1048576,Period!G$5,'Database (Data Entry)'!$SK$4:$SK$1048576,'Sumifs (Period)'!J$23,'Database (Data Entry)'!$SJ$4:$SJ$1048576,'Sumifs (Period)'!J$30)</f>
        <v>0</v>
      </c>
    </row>
    <row r="148" spans="1:10" s="345" customFormat="1">
      <c r="A148" s="343"/>
      <c r="B148" s="344"/>
      <c r="C148" s="344"/>
      <c r="D148" s="344"/>
    </row>
    <row r="149" spans="1:10" s="351" customFormat="1">
      <c r="A149" s="349"/>
      <c r="B149" s="350"/>
      <c r="C149" s="350"/>
      <c r="D149" s="350"/>
      <c r="E149" s="351" t="str">
        <f>B142</f>
        <v>Labor Cost</v>
      </c>
      <c r="G149" s="351">
        <f>IF(G$21=1,SUM(G143:G144),SUM(G146:G147))</f>
        <v>0</v>
      </c>
      <c r="H149" s="351">
        <f>IF(H$21=1,SUM(H143:H144),SUM(H146:H147))</f>
        <v>0</v>
      </c>
      <c r="I149" s="351">
        <f>IF(I$21=1,SUM(I143:I144),SUM(I146:I147))</f>
        <v>0</v>
      </c>
      <c r="J149" s="351">
        <f>IF(J$21=1,SUM(J143:J144),SUM(J146:J147))</f>
        <v>0</v>
      </c>
    </row>
    <row r="150" spans="1:10" s="227" customFormat="1">
      <c r="A150" s="65"/>
      <c r="B150" s="8"/>
      <c r="C150" s="8"/>
      <c r="D150" s="8"/>
    </row>
    <row r="151" spans="1:10" s="227" customFormat="1">
      <c r="A151" s="65"/>
      <c r="B151" s="8"/>
      <c r="C151" s="8"/>
      <c r="D151" s="8"/>
    </row>
    <row r="152" spans="1:10">
      <c r="E152" s="227"/>
    </row>
    <row r="153" spans="1:10" s="227" customFormat="1">
      <c r="A153" s="65"/>
      <c r="B153" s="8"/>
      <c r="C153" s="8"/>
      <c r="D153" s="8"/>
    </row>
    <row r="154" spans="1:10" s="227" customFormat="1">
      <c r="A154" s="65"/>
      <c r="B154" s="8"/>
      <c r="C154" s="8"/>
      <c r="D154" s="8"/>
    </row>
    <row r="155" spans="1:10">
      <c r="E155" s="227"/>
    </row>
    <row r="156" spans="1:10" s="227" customFormat="1">
      <c r="A156" s="65"/>
      <c r="B156" s="8"/>
      <c r="C156" s="8"/>
      <c r="D156" s="8"/>
    </row>
    <row r="157" spans="1:10" s="227" customFormat="1">
      <c r="A157" s="65"/>
      <c r="B157" s="8"/>
      <c r="C157" s="8"/>
      <c r="D157" s="8"/>
    </row>
    <row r="158" spans="1:10" s="227" customFormat="1">
      <c r="A158" s="65"/>
      <c r="B158" s="8"/>
      <c r="C158" s="8"/>
      <c r="D158" s="8"/>
    </row>
    <row r="159" spans="1:10">
      <c r="E159" s="227"/>
    </row>
    <row r="160" spans="1:10" s="227" customFormat="1">
      <c r="A160" s="65"/>
      <c r="B160" s="8"/>
      <c r="C160" s="8"/>
      <c r="D160" s="8"/>
    </row>
    <row r="161" spans="1:5" s="227" customFormat="1">
      <c r="A161" s="65"/>
      <c r="B161" s="8"/>
      <c r="C161" s="8"/>
      <c r="D161" s="8"/>
    </row>
    <row r="162" spans="1:5" s="227" customFormat="1">
      <c r="A162" s="65"/>
      <c r="B162" s="8"/>
      <c r="C162" s="8"/>
      <c r="D162" s="8"/>
    </row>
    <row r="163" spans="1:5">
      <c r="E163" s="227"/>
    </row>
    <row r="164" spans="1:5" s="227" customFormat="1">
      <c r="A164" s="65"/>
      <c r="B164" s="8"/>
      <c r="C164" s="8"/>
      <c r="D164" s="8"/>
    </row>
    <row r="165" spans="1:5" s="227" customFormat="1">
      <c r="A165" s="65"/>
      <c r="B165" s="8"/>
      <c r="C165" s="8"/>
      <c r="D165" s="8"/>
    </row>
    <row r="166" spans="1:5" s="227" customFormat="1">
      <c r="A166" s="65"/>
      <c r="B166" s="8"/>
      <c r="C166" s="8"/>
      <c r="D166" s="8"/>
    </row>
    <row r="167" spans="1:5">
      <c r="E167" s="227"/>
    </row>
    <row r="168" spans="1:5" s="227" customFormat="1">
      <c r="A168" s="65"/>
      <c r="B168" s="8"/>
      <c r="C168" s="8"/>
      <c r="D168" s="8"/>
    </row>
    <row r="169" spans="1:5" s="227" customFormat="1">
      <c r="A169" s="65"/>
      <c r="B169" s="8"/>
      <c r="C169" s="8"/>
      <c r="D169" s="8"/>
    </row>
    <row r="170" spans="1:5" s="227" customFormat="1">
      <c r="A170" s="65"/>
      <c r="B170" s="8"/>
      <c r="C170" s="8"/>
      <c r="D170" s="8"/>
    </row>
    <row r="171" spans="1:5">
      <c r="E171" s="227"/>
    </row>
    <row r="176" spans="1:5" s="227" customFormat="1">
      <c r="A176" s="65"/>
      <c r="B176" s="8"/>
      <c r="C176" s="8"/>
      <c r="D176" s="8"/>
    </row>
    <row r="177" spans="1:5" s="227" customFormat="1">
      <c r="A177" s="65"/>
      <c r="B177" s="8"/>
      <c r="C177" s="8"/>
      <c r="D177" s="8"/>
    </row>
    <row r="178" spans="1:5" s="227" customFormat="1">
      <c r="A178" s="65"/>
      <c r="B178" s="8"/>
      <c r="C178" s="8"/>
      <c r="D178" s="8"/>
    </row>
    <row r="179" spans="1:5">
      <c r="E179" s="227"/>
    </row>
    <row r="180" spans="1:5" s="227" customFormat="1">
      <c r="A180" s="65"/>
      <c r="B180" s="8"/>
      <c r="C180" s="8"/>
      <c r="D180" s="8"/>
    </row>
    <row r="181" spans="1:5" s="227" customFormat="1">
      <c r="A181" s="65"/>
      <c r="B181" s="8"/>
      <c r="C181" s="8"/>
      <c r="D181" s="8"/>
    </row>
    <row r="182" spans="1:5" s="227" customFormat="1">
      <c r="A182" s="65"/>
      <c r="B182" s="8"/>
      <c r="C182" s="8"/>
      <c r="D182" s="8"/>
    </row>
    <row r="183" spans="1:5">
      <c r="E183" s="227"/>
    </row>
    <row r="184" spans="1:5" s="227" customFormat="1">
      <c r="A184" s="65"/>
      <c r="B184" s="8"/>
      <c r="C184" s="8"/>
      <c r="D184" s="8"/>
    </row>
    <row r="185" spans="1:5" s="227" customFormat="1">
      <c r="A185" s="65"/>
      <c r="B185" s="8"/>
      <c r="C185" s="8"/>
      <c r="D185" s="8"/>
    </row>
    <row r="186" spans="1:5" s="227" customFormat="1">
      <c r="A186" s="65"/>
      <c r="B186" s="8"/>
      <c r="C186" s="8"/>
      <c r="D186" s="8"/>
    </row>
    <row r="187" spans="1:5">
      <c r="E187" s="227"/>
    </row>
  </sheetData>
  <sheetProtection password="ED2C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>
      <selection activeCell="D24" sqref="D24"/>
    </sheetView>
  </sheetViews>
  <sheetFormatPr defaultRowHeight="15"/>
  <sheetData/>
  <sheetProtection password="ED2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8">
    <tabColor theme="6" tint="-0.499984740745262"/>
  </sheetPr>
  <dimension ref="A1:I56"/>
  <sheetViews>
    <sheetView showGridLines="0" showRuler="0" view="pageLayout" zoomScaleNormal="100" workbookViewId="0"/>
  </sheetViews>
  <sheetFormatPr defaultColWidth="0" defaultRowHeight="15" zeroHeight="1"/>
  <cols>
    <col min="1" max="2" width="2.140625" style="64" customWidth="1"/>
    <col min="3" max="3" width="34.140625" style="64" bestFit="1" customWidth="1"/>
    <col min="4" max="4" width="14.28515625" style="64" customWidth="1"/>
    <col min="5" max="5" width="34.140625" style="64" customWidth="1"/>
    <col min="6" max="6" width="21.85546875" style="64" customWidth="1"/>
    <col min="7" max="8" width="9.140625" style="64" customWidth="1"/>
    <col min="9" max="9" width="6.7109375" style="64" customWidth="1"/>
    <col min="10" max="16384" width="9.140625" style="64" hidden="1"/>
  </cols>
  <sheetData>
    <row r="1" spans="2:9"/>
    <row r="2" spans="2:9" ht="30" customHeight="1">
      <c r="C2" s="207" t="s">
        <v>677</v>
      </c>
      <c r="D2" s="208"/>
      <c r="E2" s="209"/>
      <c r="F2"/>
      <c r="G2"/>
      <c r="H2"/>
      <c r="I2"/>
    </row>
    <row r="3" spans="2:9">
      <c r="C3"/>
      <c r="D3"/>
      <c r="E3"/>
      <c r="F3"/>
      <c r="G3"/>
      <c r="H3"/>
      <c r="I3"/>
    </row>
    <row r="4" spans="2:9">
      <c r="C4"/>
      <c r="D4"/>
      <c r="E4"/>
      <c r="F4"/>
      <c r="G4"/>
      <c r="H4"/>
      <c r="I4"/>
    </row>
    <row r="5" spans="2:9">
      <c r="C5"/>
      <c r="D5"/>
      <c r="E5"/>
      <c r="F5"/>
      <c r="G5"/>
      <c r="H5"/>
      <c r="I5"/>
    </row>
    <row r="6" spans="2:9">
      <c r="C6"/>
      <c r="D6"/>
      <c r="E6"/>
      <c r="F6"/>
      <c r="G6"/>
      <c r="H6"/>
      <c r="I6"/>
    </row>
    <row r="7" spans="2:9"/>
    <row r="8" spans="2:9" ht="23.25">
      <c r="C8"/>
      <c r="D8" s="206"/>
      <c r="E8"/>
      <c r="F8"/>
      <c r="G8"/>
      <c r="H8"/>
      <c r="I8"/>
    </row>
    <row r="9" spans="2:9">
      <c r="C9"/>
      <c r="D9"/>
      <c r="E9"/>
      <c r="F9"/>
      <c r="G9"/>
      <c r="H9"/>
      <c r="I9"/>
    </row>
    <row r="10" spans="2:9">
      <c r="C10"/>
      <c r="D10"/>
      <c r="E10"/>
      <c r="F10"/>
      <c r="G10"/>
      <c r="H10"/>
      <c r="I10"/>
    </row>
    <row r="11" spans="2:9">
      <c r="B11" s="8"/>
      <c r="C11"/>
      <c r="D11"/>
      <c r="E11"/>
      <c r="F11"/>
      <c r="G11"/>
      <c r="H11"/>
      <c r="I11"/>
    </row>
    <row r="12" spans="2:9">
      <c r="B12" s="8"/>
      <c r="C12"/>
      <c r="D12"/>
      <c r="E12"/>
      <c r="F12"/>
      <c r="G12"/>
      <c r="H12"/>
      <c r="I12"/>
    </row>
    <row r="13" spans="2:9">
      <c r="B13" s="8"/>
      <c r="C13"/>
      <c r="D13"/>
      <c r="E13"/>
      <c r="F13"/>
      <c r="G13"/>
      <c r="H13"/>
      <c r="I13"/>
    </row>
    <row r="14" spans="2:9">
      <c r="B14" s="8"/>
      <c r="C14"/>
      <c r="D14"/>
      <c r="E14"/>
      <c r="F14"/>
      <c r="G14"/>
      <c r="H14"/>
      <c r="I14"/>
    </row>
    <row r="15" spans="2:9">
      <c r="B15" s="8"/>
      <c r="C15"/>
      <c r="D15"/>
      <c r="E15"/>
      <c r="F15"/>
      <c r="G15"/>
      <c r="H15"/>
      <c r="I15"/>
    </row>
    <row r="16" spans="2:9">
      <c r="B16" s="8"/>
      <c r="C16"/>
      <c r="D16"/>
      <c r="E16"/>
      <c r="F16"/>
      <c r="G16"/>
      <c r="H16"/>
      <c r="I16"/>
    </row>
    <row r="17" spans="2:9">
      <c r="B17" s="8"/>
      <c r="C17"/>
      <c r="D17"/>
      <c r="E17"/>
      <c r="F17"/>
      <c r="G17"/>
      <c r="H17"/>
      <c r="I17"/>
    </row>
    <row r="18" spans="2:9">
      <c r="C18"/>
      <c r="D18"/>
      <c r="E18"/>
      <c r="F18"/>
      <c r="G18"/>
      <c r="H18"/>
      <c r="I18"/>
    </row>
    <row r="19" spans="2:9">
      <c r="C19"/>
      <c r="D19"/>
      <c r="E19"/>
      <c r="F19"/>
      <c r="G19"/>
      <c r="H19"/>
      <c r="I19"/>
    </row>
    <row r="20" spans="2:9">
      <c r="C20"/>
      <c r="D20"/>
      <c r="E20"/>
      <c r="F20"/>
      <c r="G20"/>
      <c r="H20"/>
      <c r="I20"/>
    </row>
    <row r="21" spans="2:9">
      <c r="C21"/>
      <c r="D21"/>
      <c r="E21"/>
      <c r="F21"/>
      <c r="G21"/>
      <c r="H21"/>
      <c r="I21"/>
    </row>
    <row r="22" spans="2:9">
      <c r="C22"/>
      <c r="D22"/>
      <c r="E22"/>
      <c r="F22"/>
      <c r="G22"/>
      <c r="H22"/>
      <c r="I22"/>
    </row>
    <row r="23" spans="2:9">
      <c r="E23" s="9"/>
      <c r="F23" s="9"/>
    </row>
    <row r="24" spans="2:9">
      <c r="E24" s="9"/>
      <c r="F24" s="9"/>
    </row>
    <row r="25" spans="2:9">
      <c r="E25" s="9"/>
      <c r="F25" s="9"/>
    </row>
    <row r="26" spans="2:9">
      <c r="E26" s="9"/>
      <c r="F26" s="9"/>
    </row>
    <row r="27" spans="2:9">
      <c r="E27" s="9"/>
      <c r="F27" s="9"/>
    </row>
    <row r="28" spans="2:9">
      <c r="E28" s="9"/>
      <c r="F28" s="9"/>
    </row>
    <row r="29" spans="2:9"/>
    <row r="30" spans="2:9"/>
    <row r="31" spans="2:9"/>
    <row r="32" spans="2:9"/>
    <row r="33" spans="1:5" hidden="1"/>
    <row r="34" spans="1:5" hidden="1"/>
    <row r="35" spans="1:5" hidden="1"/>
    <row r="36" spans="1:5" hidden="1"/>
    <row r="37" spans="1:5" hidden="1"/>
    <row r="38" spans="1:5" hidden="1"/>
    <row r="39" spans="1:5" hidden="1"/>
    <row r="40" spans="1:5" hidden="1"/>
    <row r="41" spans="1:5" hidden="1">
      <c r="A41"/>
      <c r="B41"/>
      <c r="C41"/>
      <c r="D41"/>
      <c r="E41"/>
    </row>
    <row r="42" spans="1:5" hidden="1">
      <c r="A42"/>
      <c r="B42"/>
      <c r="C42"/>
      <c r="D42"/>
      <c r="E42"/>
    </row>
    <row r="43" spans="1:5" hidden="1">
      <c r="A43"/>
      <c r="B43"/>
      <c r="C43"/>
      <c r="D43"/>
      <c r="E43"/>
    </row>
    <row r="44" spans="1:5" hidden="1">
      <c r="A44"/>
      <c r="B44"/>
      <c r="C44"/>
      <c r="D44"/>
      <c r="E44"/>
    </row>
    <row r="45" spans="1:5" hidden="1">
      <c r="A45"/>
      <c r="B45"/>
      <c r="C45"/>
      <c r="D45"/>
      <c r="E45"/>
    </row>
    <row r="46" spans="1:5" hidden="1">
      <c r="A46"/>
      <c r="B46"/>
      <c r="C46"/>
      <c r="D46"/>
      <c r="E46"/>
    </row>
    <row r="47" spans="1:5" hidden="1">
      <c r="A47"/>
      <c r="B47"/>
      <c r="C47"/>
      <c r="D47"/>
      <c r="E47"/>
    </row>
    <row r="48" spans="1:5" hidden="1">
      <c r="A48"/>
      <c r="B48"/>
      <c r="C48"/>
      <c r="D48"/>
      <c r="E48"/>
    </row>
    <row r="49" spans="1:5" hidden="1">
      <c r="A49"/>
      <c r="B49"/>
      <c r="C49"/>
      <c r="D49"/>
      <c r="E49"/>
    </row>
    <row r="50" spans="1:5" hidden="1">
      <c r="A50"/>
      <c r="B50"/>
      <c r="C50"/>
      <c r="D50"/>
      <c r="E50"/>
    </row>
    <row r="51" spans="1:5" hidden="1">
      <c r="A51"/>
      <c r="B51"/>
      <c r="C51"/>
      <c r="D51"/>
      <c r="E51"/>
    </row>
    <row r="52" spans="1:5" hidden="1">
      <c r="A52"/>
      <c r="B52"/>
      <c r="C52"/>
      <c r="D52"/>
      <c r="E52"/>
    </row>
    <row r="53" spans="1:5" hidden="1">
      <c r="A53"/>
      <c r="B53"/>
      <c r="C53"/>
      <c r="D53"/>
      <c r="E53"/>
    </row>
    <row r="54" spans="1:5" hidden="1">
      <c r="A54"/>
      <c r="B54"/>
      <c r="C54"/>
      <c r="D54"/>
      <c r="E54"/>
    </row>
    <row r="55" spans="1:5" hidden="1">
      <c r="A55"/>
      <c r="B55"/>
      <c r="C55"/>
      <c r="D55"/>
      <c r="E55"/>
    </row>
    <row r="56" spans="1:5" hidden="1"/>
  </sheetData>
  <sheetProtection password="ED2C" sheet="1" objects="1" scenarios="1"/>
  <pageMargins left="0.25" right="0.25" top="0.75" bottom="0.75" header="0.3" footer="0.3"/>
  <pageSetup orientation="landscape" r:id="rId1"/>
  <headerFooter>
    <oddHeader>&amp;LTrue Cost of Winter Maintenance Estimation Tool
&amp;"-,Italic"Preliminary Draft&amp;R&amp;D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3">
    <tabColor theme="6" tint="-0.499984740745262"/>
  </sheetPr>
  <dimension ref="A1:J44"/>
  <sheetViews>
    <sheetView showGridLines="0" showRuler="0" zoomScaleNormal="100" workbookViewId="0"/>
  </sheetViews>
  <sheetFormatPr defaultColWidth="0" defaultRowHeight="15" zeroHeight="1"/>
  <cols>
    <col min="1" max="1" width="2.140625" customWidth="1"/>
    <col min="2" max="2" width="30.42578125" customWidth="1"/>
    <col min="3" max="3" width="14.28515625" customWidth="1"/>
    <col min="4" max="4" width="54.42578125" style="64" customWidth="1"/>
    <col min="5" max="5" width="21.85546875" style="64" customWidth="1"/>
    <col min="6" max="6" width="9.140625" customWidth="1"/>
    <col min="7" max="7" width="8" customWidth="1"/>
    <col min="8" max="8" width="2.140625" customWidth="1"/>
    <col min="9" max="16384" width="9.140625" hidden="1"/>
  </cols>
  <sheetData>
    <row r="1" spans="1:10"/>
    <row r="2" spans="1:10" s="64" customFormat="1" ht="30" customHeight="1">
      <c r="B2" s="119" t="s">
        <v>101</v>
      </c>
      <c r="C2" s="120"/>
      <c r="D2" s="121"/>
    </row>
    <row r="3" spans="1:10" s="64" customFormat="1">
      <c r="B3" s="118"/>
      <c r="C3" s="418" t="s">
        <v>102</v>
      </c>
      <c r="D3" s="419"/>
    </row>
    <row r="4" spans="1:10" s="64" customFormat="1">
      <c r="B4" s="354" t="s">
        <v>580</v>
      </c>
      <c r="C4" s="420" t="s">
        <v>581</v>
      </c>
      <c r="D4" s="421"/>
    </row>
    <row r="5" spans="1:10" s="64" customFormat="1">
      <c r="B5" s="148"/>
      <c r="C5" s="420" t="s">
        <v>103</v>
      </c>
      <c r="D5" s="421"/>
    </row>
    <row r="6" spans="1:10" s="64" customFormat="1">
      <c r="B6" s="199" t="s">
        <v>107</v>
      </c>
      <c r="C6" s="422" t="s">
        <v>108</v>
      </c>
      <c r="D6" s="423"/>
    </row>
    <row r="7" spans="1:10" s="64" customFormat="1" ht="30" customHeight="1">
      <c r="B7" s="290" t="s">
        <v>185</v>
      </c>
      <c r="C7" s="424" t="s">
        <v>188</v>
      </c>
      <c r="D7" s="425"/>
    </row>
    <row r="8" spans="1:10" s="64" customFormat="1" ht="7.5" customHeight="1"/>
    <row r="9" spans="1:10" s="3" customFormat="1" ht="30" customHeight="1">
      <c r="B9" s="119" t="s">
        <v>566</v>
      </c>
      <c r="C9" s="120"/>
      <c r="D9" s="121"/>
      <c r="E9" s="80"/>
    </row>
    <row r="10" spans="1:10">
      <c r="A10" s="8"/>
      <c r="B10" s="106" t="s">
        <v>514</v>
      </c>
      <c r="C10" s="146"/>
      <c r="D10" s="169" t="s">
        <v>515</v>
      </c>
      <c r="E10" s="81"/>
    </row>
    <row r="11" spans="1:10" s="227" customFormat="1">
      <c r="A11" s="8"/>
      <c r="B11" s="309" t="s">
        <v>529</v>
      </c>
      <c r="C11" s="310"/>
      <c r="D11" s="189" t="s">
        <v>530</v>
      </c>
      <c r="E11" s="81"/>
    </row>
    <row r="12" spans="1:10" s="227" customFormat="1">
      <c r="A12" s="8"/>
      <c r="B12" s="306" t="s">
        <v>586</v>
      </c>
      <c r="C12" s="292"/>
      <c r="D12" s="189" t="s">
        <v>511</v>
      </c>
      <c r="E12" s="81"/>
      <c r="J12" s="9"/>
    </row>
    <row r="13" spans="1:10" s="227" customFormat="1">
      <c r="A13" s="8"/>
      <c r="B13" s="306" t="s">
        <v>587</v>
      </c>
      <c r="C13" s="292"/>
      <c r="D13" s="189" t="s">
        <v>513</v>
      </c>
      <c r="E13" s="81"/>
      <c r="J13" s="9"/>
    </row>
    <row r="14" spans="1:10" s="227" customFormat="1">
      <c r="A14" s="8"/>
      <c r="B14" s="309" t="s">
        <v>562</v>
      </c>
      <c r="C14" s="292"/>
      <c r="D14" s="189" t="s">
        <v>563</v>
      </c>
      <c r="E14" s="81"/>
      <c r="J14" s="9"/>
    </row>
    <row r="15" spans="1:10" s="64" customFormat="1">
      <c r="A15" s="8"/>
      <c r="B15" s="188" t="s">
        <v>120</v>
      </c>
      <c r="C15" s="190"/>
      <c r="D15" s="189" t="s">
        <v>121</v>
      </c>
      <c r="E15" s="81"/>
      <c r="J15" s="9"/>
    </row>
    <row r="16" spans="1:10" s="64" customFormat="1">
      <c r="A16" s="8"/>
      <c r="B16" s="200" t="s">
        <v>588</v>
      </c>
      <c r="C16" s="122"/>
      <c r="D16" s="170" t="s">
        <v>560</v>
      </c>
      <c r="E16" s="81"/>
    </row>
    <row r="17" spans="1:5" s="64" customFormat="1">
      <c r="A17" s="8"/>
      <c r="B17" s="107" t="s">
        <v>589</v>
      </c>
      <c r="C17" s="123"/>
      <c r="D17" s="171" t="s">
        <v>561</v>
      </c>
      <c r="E17" s="81"/>
    </row>
    <row r="18" spans="1:5" s="64" customFormat="1">
      <c r="A18" s="8"/>
      <c r="B18" s="202" t="s">
        <v>593</v>
      </c>
      <c r="C18" s="203"/>
      <c r="D18" s="205" t="s">
        <v>655</v>
      </c>
      <c r="E18" s="81"/>
    </row>
    <row r="19" spans="1:5" s="64" customFormat="1">
      <c r="A19" s="8"/>
      <c r="B19" s="202" t="s">
        <v>594</v>
      </c>
      <c r="C19" s="203"/>
      <c r="D19" s="205" t="s">
        <v>656</v>
      </c>
      <c r="E19" s="81"/>
    </row>
    <row r="20" spans="1:5" s="64" customFormat="1">
      <c r="A20" s="8"/>
      <c r="B20" s="202" t="s">
        <v>595</v>
      </c>
      <c r="C20" s="203"/>
      <c r="D20" s="205" t="s">
        <v>658</v>
      </c>
      <c r="E20" s="81"/>
    </row>
    <row r="21" spans="1:5" s="64" customFormat="1">
      <c r="A21" s="8"/>
      <c r="B21" s="202" t="s">
        <v>596</v>
      </c>
      <c r="C21" s="203"/>
      <c r="D21" s="205" t="s">
        <v>657</v>
      </c>
      <c r="E21" s="81"/>
    </row>
    <row r="22" spans="1:5" s="64" customFormat="1">
      <c r="A22" s="8"/>
      <c r="B22" s="202" t="s">
        <v>597</v>
      </c>
      <c r="C22" s="203"/>
      <c r="D22" s="205" t="s">
        <v>659</v>
      </c>
      <c r="E22" s="81"/>
    </row>
    <row r="23" spans="1:5" s="64" customFormat="1">
      <c r="A23" s="8"/>
      <c r="B23" s="108" t="s">
        <v>598</v>
      </c>
      <c r="C23" s="204">
        <f>SUM(C18:C22)</f>
        <v>0</v>
      </c>
      <c r="D23" s="172" t="s">
        <v>118</v>
      </c>
      <c r="E23" s="81"/>
    </row>
    <row r="24" spans="1:5" s="64" customFormat="1" ht="7.5" customHeight="1">
      <c r="A24" s="8"/>
      <c r="B24" s="192"/>
      <c r="C24" s="194"/>
      <c r="D24" s="193"/>
      <c r="E24" s="81"/>
    </row>
    <row r="25" spans="1:5" ht="30" customHeight="1">
      <c r="B25" s="119" t="s">
        <v>567</v>
      </c>
      <c r="C25" s="210"/>
      <c r="D25" s="211"/>
    </row>
    <row r="26" spans="1:5">
      <c r="B26" s="106" t="s">
        <v>132</v>
      </c>
      <c r="C26" s="146"/>
      <c r="D26" s="169" t="s">
        <v>122</v>
      </c>
    </row>
    <row r="27" spans="1:5">
      <c r="B27" s="188" t="s">
        <v>124</v>
      </c>
      <c r="C27" s="201"/>
      <c r="D27" s="189" t="s">
        <v>602</v>
      </c>
    </row>
    <row r="28" spans="1:5">
      <c r="B28" s="195" t="s">
        <v>123</v>
      </c>
      <c r="C28" s="196"/>
      <c r="D28" s="197" t="s">
        <v>603</v>
      </c>
    </row>
    <row r="29" spans="1:5">
      <c r="D29" s="9"/>
      <c r="E29" s="9"/>
    </row>
    <row r="30" spans="1:5"/>
    <row r="31" spans="1:5"/>
    <row r="32" spans="1:5"/>
    <row r="33" spans="2:5" hidden="1"/>
    <row r="34" spans="2:5" s="64" customFormat="1" hidden="1"/>
    <row r="35" spans="2:5" s="64" customFormat="1" hidden="1"/>
    <row r="36" spans="2:5" s="64" customFormat="1" hidden="1"/>
    <row r="37" spans="2:5" hidden="1">
      <c r="B37" s="11" t="s">
        <v>25</v>
      </c>
      <c r="C37" s="13"/>
      <c r="D37"/>
      <c r="E37"/>
    </row>
    <row r="38" spans="2:5" hidden="1">
      <c r="B38" s="14" t="s">
        <v>125</v>
      </c>
      <c r="C38" s="313" t="b">
        <v>0</v>
      </c>
      <c r="D38"/>
      <c r="E38"/>
    </row>
    <row r="39" spans="2:5" hidden="1">
      <c r="B39" s="14" t="s">
        <v>126</v>
      </c>
      <c r="C39" s="15"/>
      <c r="D39"/>
      <c r="E39"/>
    </row>
    <row r="40" spans="2:5" hidden="1">
      <c r="B40" s="14" t="s">
        <v>127</v>
      </c>
      <c r="C40" s="15" t="s">
        <v>564</v>
      </c>
      <c r="D40"/>
      <c r="E40"/>
    </row>
    <row r="41" spans="2:5" hidden="1">
      <c r="B41" s="14" t="s">
        <v>128</v>
      </c>
      <c r="C41" s="15" t="s">
        <v>565</v>
      </c>
      <c r="D41"/>
      <c r="E41"/>
    </row>
    <row r="42" spans="2:5" hidden="1">
      <c r="B42" s="14" t="s">
        <v>129</v>
      </c>
      <c r="C42" s="15"/>
      <c r="D42"/>
      <c r="E42"/>
    </row>
    <row r="43" spans="2:5" hidden="1">
      <c r="B43" s="183" t="s">
        <v>130</v>
      </c>
      <c r="C43" s="15"/>
      <c r="D43"/>
      <c r="E43"/>
    </row>
    <row r="44" spans="2:5" hidden="1">
      <c r="B44" s="16" t="s">
        <v>131</v>
      </c>
      <c r="C44" s="20"/>
      <c r="D44"/>
      <c r="E44"/>
    </row>
  </sheetData>
  <sheetProtection password="ED2C" sheet="1" objects="1" scenarios="1"/>
  <mergeCells count="5">
    <mergeCell ref="C3:D3"/>
    <mergeCell ref="C4:D4"/>
    <mergeCell ref="C6:D6"/>
    <mergeCell ref="C5:D5"/>
    <mergeCell ref="C7:D7"/>
  </mergeCells>
  <dataValidations count="4">
    <dataValidation type="list" allowBlank="1" showInputMessage="1" showErrorMessage="1" sqref="C28">
      <formula1>$B$38:$B$44</formula1>
    </dataValidation>
    <dataValidation type="decimal" operator="greaterThanOrEqual" allowBlank="1" showInputMessage="1" showErrorMessage="1" sqref="C26:C27">
      <formula1>0</formula1>
    </dataValidation>
    <dataValidation type="whole" operator="greaterThanOrEqual" allowBlank="1" showInputMessage="1" showErrorMessage="1" sqref="C16:C24">
      <formula1>0</formula1>
    </dataValidation>
    <dataValidation type="list" allowBlank="1" showInputMessage="1" showErrorMessage="1" sqref="C14">
      <formula1>$C$40:$C$41</formula1>
    </dataValidation>
  </dataValidations>
  <pageMargins left="0.25" right="0.25" top="0.75" bottom="0.75" header="0.3" footer="0.3"/>
  <pageSetup scale="94" orientation="landscape" r:id="rId1"/>
  <headerFooter>
    <oddHeader>&amp;LTrue Cost of Winter Maintenance Estimation Tool
&amp;"-,Italic"Preliminary Draft&amp;R&amp;D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4">
    <tabColor theme="6" tint="-0.499984740745262"/>
  </sheetPr>
  <dimension ref="A1:AN38"/>
  <sheetViews>
    <sheetView showGridLines="0" showRuler="0" zoomScaleNormal="100" workbookViewId="0"/>
  </sheetViews>
  <sheetFormatPr defaultColWidth="0" defaultRowHeight="15" zeroHeight="1"/>
  <cols>
    <col min="1" max="1" width="2.140625" style="3" customWidth="1"/>
    <col min="2" max="2" width="2.140625" style="8" customWidth="1"/>
    <col min="3" max="3" width="19.7109375" style="3" customWidth="1"/>
    <col min="4" max="5" width="10" style="3" customWidth="1"/>
    <col min="6" max="6" width="12.7109375" style="3" customWidth="1"/>
    <col min="7" max="7" width="12.85546875" style="64" customWidth="1"/>
    <col min="8" max="8" width="10" style="3" customWidth="1"/>
    <col min="9" max="9" width="19" style="3" customWidth="1"/>
    <col min="10" max="11" width="9.140625" style="3" customWidth="1"/>
    <col min="12" max="12" width="14.5703125" style="3" customWidth="1"/>
    <col min="13" max="13" width="2.140625" style="64" customWidth="1"/>
    <col min="14" max="15" width="10" style="64" hidden="1" customWidth="1"/>
    <col min="16" max="17" width="9.140625" style="3" hidden="1" customWidth="1"/>
    <col min="18" max="19" width="9.140625" style="64" hidden="1" customWidth="1"/>
    <col min="20" max="20" width="9.140625" style="3" hidden="1" customWidth="1"/>
    <col min="21" max="39" width="9.140625" style="64" hidden="1" customWidth="1"/>
    <col min="40" max="16384" width="9.140625" style="3" hidden="1"/>
  </cols>
  <sheetData>
    <row r="1" spans="1:39">
      <c r="A1" s="1"/>
      <c r="O1" s="64" t="s">
        <v>104</v>
      </c>
      <c r="T1" s="64"/>
    </row>
    <row r="2" spans="1:39" ht="30">
      <c r="A2" s="1"/>
      <c r="C2" s="149" t="s">
        <v>184</v>
      </c>
      <c r="D2" s="36" t="s">
        <v>26</v>
      </c>
      <c r="E2" s="36" t="s">
        <v>13</v>
      </c>
      <c r="F2" s="36" t="s">
        <v>16</v>
      </c>
      <c r="G2" s="36" t="s">
        <v>97</v>
      </c>
      <c r="H2" s="36" t="s">
        <v>96</v>
      </c>
      <c r="I2" s="37" t="s">
        <v>27</v>
      </c>
      <c r="P2" s="11" t="s">
        <v>22</v>
      </c>
      <c r="Q2" s="12"/>
      <c r="R2" s="12"/>
      <c r="S2" s="12"/>
      <c r="T2" s="12"/>
      <c r="U2" s="64" t="s">
        <v>34</v>
      </c>
      <c r="AM2" s="9"/>
    </row>
    <row r="3" spans="1:39" s="64" customFormat="1" ht="15" customHeight="1">
      <c r="A3" s="65"/>
      <c r="B3" s="8"/>
      <c r="C3" s="283" t="s">
        <v>568</v>
      </c>
      <c r="D3" s="89"/>
      <c r="E3" s="89"/>
      <c r="F3" s="89"/>
      <c r="G3" s="89"/>
      <c r="H3" s="89"/>
      <c r="I3" s="90"/>
      <c r="P3" s="136" t="b">
        <v>0</v>
      </c>
      <c r="Q3" s="9"/>
      <c r="R3" s="9"/>
      <c r="S3" s="9"/>
      <c r="T3" s="9"/>
      <c r="AM3" s="9"/>
    </row>
    <row r="4" spans="1:39">
      <c r="A4" s="1"/>
      <c r="C4" s="151" t="s">
        <v>8</v>
      </c>
      <c r="D4" s="58"/>
      <c r="E4" s="407" t="s">
        <v>32</v>
      </c>
      <c r="F4" s="403"/>
      <c r="G4" s="43" t="s">
        <v>670</v>
      </c>
      <c r="H4" s="213"/>
      <c r="I4" s="60" t="str">
        <f>IF($Q5=TRUE,IF($P$3=TRUE,IF($E$4="CY",$F4*$AK4,$F4*$AK6),$F4*$H4),"")</f>
        <v/>
      </c>
      <c r="J4" s="173">
        <f>IF(AND(P3=TRUE,F4&gt;0,I4=0,OR(G4&lt;&gt;0,H4&lt;&gt;0),Q5=TRUE),"UNITS AND UNIT COSTS DON'T MATCH",0)</f>
        <v>0</v>
      </c>
      <c r="P4" s="14"/>
      <c r="Q4" s="6" t="s">
        <v>33</v>
      </c>
      <c r="S4" s="65" t="s">
        <v>13</v>
      </c>
      <c r="T4" s="9"/>
      <c r="U4" s="9" t="s">
        <v>660</v>
      </c>
      <c r="V4" s="228" t="s">
        <v>35</v>
      </c>
      <c r="W4" s="229" t="s">
        <v>36</v>
      </c>
      <c r="X4" s="229" t="s">
        <v>37</v>
      </c>
      <c r="Y4" s="229" t="s">
        <v>38</v>
      </c>
      <c r="Z4" s="230" t="s">
        <v>39</v>
      </c>
      <c r="AA4" s="230" t="s">
        <v>40</v>
      </c>
      <c r="AB4" s="230" t="s">
        <v>140</v>
      </c>
      <c r="AC4" s="230" t="s">
        <v>141</v>
      </c>
      <c r="AD4" s="230" t="s">
        <v>142</v>
      </c>
      <c r="AE4" s="230" t="s">
        <v>143</v>
      </c>
      <c r="AF4" s="230" t="s">
        <v>144</v>
      </c>
      <c r="AG4" s="230" t="s">
        <v>145</v>
      </c>
      <c r="AH4" s="230" t="s">
        <v>146</v>
      </c>
      <c r="AI4" s="230"/>
      <c r="AJ4" s="86"/>
      <c r="AK4" s="124">
        <f>SUMIFS(V5:AI5,V4:AI4,G4)</f>
        <v>0</v>
      </c>
      <c r="AL4" s="86"/>
      <c r="AM4" s="9"/>
    </row>
    <row r="5" spans="1:39">
      <c r="A5" s="1"/>
      <c r="C5" s="152" t="s">
        <v>9</v>
      </c>
      <c r="D5" s="59"/>
      <c r="E5" s="408" t="s">
        <v>32</v>
      </c>
      <c r="F5" s="404"/>
      <c r="G5" s="48" t="s">
        <v>42</v>
      </c>
      <c r="H5" s="214"/>
      <c r="I5" s="60" t="str">
        <f>IF($Q6=TRUE,IF($P$3=TRUE,IF($E$5="Pound",$F5*$AK10,$F5*$AK8),$F5*$H5),"")</f>
        <v/>
      </c>
      <c r="J5" s="173">
        <f>IF(AND(P3=TRUE,F5&gt;0,I5=0,OR(G5&lt;&gt;0,H5&lt;&gt;0),Q6=TRUE),"UNITS AND UNIT COSTS DON'T MATCH",0)</f>
        <v>0</v>
      </c>
      <c r="P5" s="14"/>
      <c r="Q5" s="40" t="b">
        <v>0</v>
      </c>
      <c r="S5" s="227" t="s">
        <v>675</v>
      </c>
      <c r="T5" s="9"/>
      <c r="V5" s="231">
        <v>5</v>
      </c>
      <c r="W5" s="231">
        <v>7</v>
      </c>
      <c r="X5" s="231">
        <v>9</v>
      </c>
      <c r="Y5" s="231">
        <v>11</v>
      </c>
      <c r="Z5" s="231">
        <v>13</v>
      </c>
      <c r="AA5" s="231">
        <v>15</v>
      </c>
      <c r="AB5" s="231">
        <v>17</v>
      </c>
      <c r="AC5" s="231">
        <v>19</v>
      </c>
      <c r="AD5" s="231">
        <v>21</v>
      </c>
      <c r="AE5" s="231">
        <v>23</v>
      </c>
      <c r="AF5" s="231">
        <v>25</v>
      </c>
      <c r="AG5" s="231">
        <v>27</v>
      </c>
      <c r="AH5" s="231">
        <v>29</v>
      </c>
      <c r="AI5" s="231"/>
      <c r="AJ5" s="87"/>
      <c r="AK5" s="125"/>
      <c r="AL5" s="87"/>
      <c r="AM5" s="9"/>
    </row>
    <row r="6" spans="1:39">
      <c r="A6" s="1"/>
      <c r="C6" s="152" t="s">
        <v>7</v>
      </c>
      <c r="D6" s="59"/>
      <c r="E6" s="415" t="s">
        <v>15</v>
      </c>
      <c r="F6" s="404"/>
      <c r="G6" s="48" t="s">
        <v>165</v>
      </c>
      <c r="H6" s="214"/>
      <c r="I6" s="60" t="str">
        <f>IF(Q7=TRUE,IF($P$3=TRUE,$F6*$AK12,$F6*$H6),"")</f>
        <v/>
      </c>
      <c r="J6" s="18"/>
      <c r="P6" s="14"/>
      <c r="Q6" s="40" t="b">
        <v>0</v>
      </c>
      <c r="S6" s="227" t="s">
        <v>32</v>
      </c>
      <c r="T6" s="9"/>
      <c r="U6" s="227" t="s">
        <v>661</v>
      </c>
      <c r="V6" s="227" t="s">
        <v>666</v>
      </c>
      <c r="W6" s="227" t="s">
        <v>667</v>
      </c>
      <c r="X6" s="227" t="s">
        <v>665</v>
      </c>
      <c r="Y6" s="227" t="s">
        <v>668</v>
      </c>
      <c r="Z6" s="227" t="s">
        <v>669</v>
      </c>
      <c r="AA6" s="227" t="s">
        <v>662</v>
      </c>
      <c r="AB6" s="227" t="s">
        <v>670</v>
      </c>
      <c r="AC6" s="227" t="s">
        <v>671</v>
      </c>
      <c r="AD6" s="227" t="s">
        <v>672</v>
      </c>
      <c r="AE6" s="227" t="s">
        <v>663</v>
      </c>
      <c r="AF6" s="227" t="s">
        <v>664</v>
      </c>
      <c r="AG6" s="227" t="s">
        <v>673</v>
      </c>
      <c r="AH6" s="227" t="s">
        <v>674</v>
      </c>
      <c r="AJ6" s="88"/>
      <c r="AK6" s="124">
        <f>SUMIFS(V7:AI7,V6:AI6,G4)</f>
        <v>22</v>
      </c>
      <c r="AL6" s="88"/>
      <c r="AM6" s="9"/>
    </row>
    <row r="7" spans="1:39">
      <c r="A7" s="1"/>
      <c r="C7" s="153" t="s">
        <v>70</v>
      </c>
      <c r="D7" s="59"/>
      <c r="E7" s="415" t="s">
        <v>15</v>
      </c>
      <c r="F7" s="404"/>
      <c r="G7" s="48" t="s">
        <v>54</v>
      </c>
      <c r="H7" s="214"/>
      <c r="I7" s="60" t="str">
        <f>IF(Q8=TRUE,IF($P$3=TRUE,$F7*$AK14,$F7*$H7),"")</f>
        <v/>
      </c>
      <c r="J7" s="18"/>
      <c r="P7" s="14"/>
      <c r="Q7" s="40" t="b">
        <v>0</v>
      </c>
      <c r="S7" s="64" t="s">
        <v>28</v>
      </c>
      <c r="T7" s="9"/>
      <c r="V7" s="64">
        <v>6</v>
      </c>
      <c r="W7" s="64">
        <v>9</v>
      </c>
      <c r="X7" s="64">
        <v>12</v>
      </c>
      <c r="Y7" s="64">
        <v>16</v>
      </c>
      <c r="Z7" s="64">
        <v>18</v>
      </c>
      <c r="AA7" s="64">
        <v>20</v>
      </c>
      <c r="AB7" s="64">
        <v>22</v>
      </c>
      <c r="AC7" s="64">
        <v>24</v>
      </c>
      <c r="AD7" s="64">
        <v>28</v>
      </c>
      <c r="AE7" s="64">
        <v>31</v>
      </c>
      <c r="AF7" s="64">
        <v>33</v>
      </c>
      <c r="AG7" s="64">
        <v>35</v>
      </c>
      <c r="AH7" s="64">
        <v>37</v>
      </c>
      <c r="AJ7" s="87"/>
      <c r="AL7" s="87"/>
      <c r="AM7" s="9"/>
    </row>
    <row r="8" spans="1:39">
      <c r="A8" s="1"/>
      <c r="C8" s="152" t="s">
        <v>71</v>
      </c>
      <c r="D8" s="59"/>
      <c r="E8" s="415" t="s">
        <v>15</v>
      </c>
      <c r="F8" s="404"/>
      <c r="G8" s="48" t="s">
        <v>180</v>
      </c>
      <c r="H8" s="214"/>
      <c r="I8" s="60" t="str">
        <f>IF(Q9=TRUE,IF($P$3=TRUE,$F8*$AK16,$F8*$H8),"")</f>
        <v/>
      </c>
      <c r="J8" s="18"/>
      <c r="P8" s="14"/>
      <c r="Q8" s="40" t="b">
        <v>0</v>
      </c>
      <c r="S8" s="64" t="s">
        <v>32</v>
      </c>
      <c r="T8" s="9"/>
      <c r="U8" s="9" t="s">
        <v>62</v>
      </c>
      <c r="V8" s="229" t="s">
        <v>41</v>
      </c>
      <c r="W8" s="229" t="s">
        <v>42</v>
      </c>
      <c r="X8" s="229" t="s">
        <v>43</v>
      </c>
      <c r="Y8" s="230" t="s">
        <v>44</v>
      </c>
      <c r="Z8" s="230" t="s">
        <v>45</v>
      </c>
      <c r="AA8" s="230" t="s">
        <v>147</v>
      </c>
      <c r="AB8" s="230" t="s">
        <v>148</v>
      </c>
      <c r="AC8" s="230" t="s">
        <v>149</v>
      </c>
      <c r="AD8" s="230" t="s">
        <v>150</v>
      </c>
      <c r="AE8" s="230" t="s">
        <v>151</v>
      </c>
      <c r="AF8" s="230" t="s">
        <v>152</v>
      </c>
      <c r="AG8" s="230" t="s">
        <v>153</v>
      </c>
      <c r="AH8" s="230" t="s">
        <v>154</v>
      </c>
      <c r="AI8" s="230" t="s">
        <v>154</v>
      </c>
      <c r="AJ8" s="88"/>
      <c r="AK8" s="124">
        <f>SUMIFS(V9:AI9,V8:AI8,G5)</f>
        <v>55</v>
      </c>
      <c r="AL8" s="85"/>
      <c r="AM8" s="9"/>
    </row>
    <row r="9" spans="1:39" s="64" customFormat="1">
      <c r="A9" s="65"/>
      <c r="B9" s="8"/>
      <c r="C9" s="154" t="s">
        <v>98</v>
      </c>
      <c r="D9" s="92"/>
      <c r="E9" s="109"/>
      <c r="F9" s="405"/>
      <c r="G9" s="128"/>
      <c r="H9" s="215"/>
      <c r="I9" s="178" t="str">
        <f t="shared" ref="I9:I15" si="0">IF($Q10=TRUE,$F9*$H9,"")</f>
        <v/>
      </c>
      <c r="J9" s="18"/>
      <c r="P9" s="14"/>
      <c r="Q9" s="40" t="b">
        <v>0</v>
      </c>
      <c r="T9" s="9"/>
      <c r="V9" s="231">
        <v>45</v>
      </c>
      <c r="W9" s="231">
        <v>55</v>
      </c>
      <c r="X9" s="231">
        <v>65</v>
      </c>
      <c r="Y9" s="231">
        <v>75</v>
      </c>
      <c r="Z9" s="231">
        <v>85</v>
      </c>
      <c r="AA9" s="231">
        <v>95</v>
      </c>
      <c r="AB9" s="231">
        <v>105</v>
      </c>
      <c r="AC9" s="231">
        <v>115</v>
      </c>
      <c r="AD9" s="231">
        <v>125</v>
      </c>
      <c r="AE9" s="231">
        <v>135</v>
      </c>
      <c r="AF9" s="231">
        <v>145</v>
      </c>
      <c r="AG9" s="231">
        <v>155</v>
      </c>
      <c r="AH9" s="231">
        <v>165</v>
      </c>
      <c r="AI9" s="231">
        <v>175</v>
      </c>
      <c r="AJ9" s="87"/>
      <c r="AK9" s="125"/>
      <c r="AL9" s="85"/>
      <c r="AM9" s="9"/>
    </row>
    <row r="10" spans="1:39" s="64" customFormat="1">
      <c r="A10" s="65"/>
      <c r="B10" s="8"/>
      <c r="C10" s="176" t="s">
        <v>98</v>
      </c>
      <c r="D10" s="59"/>
      <c r="E10" s="48"/>
      <c r="F10" s="404"/>
      <c r="G10" s="177"/>
      <c r="H10" s="216"/>
      <c r="I10" s="178" t="str">
        <f t="shared" si="0"/>
        <v/>
      </c>
      <c r="J10" s="18"/>
      <c r="P10" s="14"/>
      <c r="Q10" s="40" t="b">
        <v>0</v>
      </c>
      <c r="T10" s="9"/>
      <c r="U10" s="64" t="s">
        <v>61</v>
      </c>
      <c r="V10" s="229" t="s">
        <v>63</v>
      </c>
      <c r="W10" s="229" t="s">
        <v>64</v>
      </c>
      <c r="X10" s="229" t="s">
        <v>65</v>
      </c>
      <c r="Y10" s="229" t="s">
        <v>66</v>
      </c>
      <c r="Z10" s="229" t="s">
        <v>67</v>
      </c>
      <c r="AA10" s="229" t="s">
        <v>155</v>
      </c>
      <c r="AB10" s="229" t="s">
        <v>156</v>
      </c>
      <c r="AC10" s="229" t="s">
        <v>157</v>
      </c>
      <c r="AD10" s="229" t="s">
        <v>158</v>
      </c>
      <c r="AE10" s="229" t="s">
        <v>159</v>
      </c>
      <c r="AF10" s="229" t="s">
        <v>160</v>
      </c>
      <c r="AG10" s="229" t="s">
        <v>161</v>
      </c>
      <c r="AH10" s="229"/>
      <c r="AI10" s="229"/>
      <c r="AJ10" s="85"/>
      <c r="AK10" s="126">
        <f>SUMIFS(V11:AI11,V10:AI10,G5)</f>
        <v>0</v>
      </c>
      <c r="AL10" s="85"/>
      <c r="AM10" s="9"/>
    </row>
    <row r="11" spans="1:39" s="64" customFormat="1">
      <c r="A11" s="65"/>
      <c r="B11" s="8"/>
      <c r="C11" s="176" t="s">
        <v>98</v>
      </c>
      <c r="D11" s="59"/>
      <c r="E11" s="48"/>
      <c r="F11" s="404"/>
      <c r="G11" s="177"/>
      <c r="H11" s="216"/>
      <c r="I11" s="178" t="str">
        <f t="shared" si="0"/>
        <v/>
      </c>
      <c r="J11" s="18"/>
      <c r="P11" s="14"/>
      <c r="Q11" s="40" t="b">
        <v>0</v>
      </c>
      <c r="T11" s="9"/>
      <c r="V11" s="231">
        <v>2.2499999999999999E-2</v>
      </c>
      <c r="W11" s="231">
        <v>2.75E-2</v>
      </c>
      <c r="X11" s="231">
        <v>3.2500000000000001E-2</v>
      </c>
      <c r="Y11" s="231">
        <v>3.7499999999999999E-2</v>
      </c>
      <c r="Z11" s="231">
        <v>4.2500000000000003E-2</v>
      </c>
      <c r="AA11" s="231">
        <v>4.7500000000000001E-2</v>
      </c>
      <c r="AB11" s="231">
        <v>5.2499999999999998E-2</v>
      </c>
      <c r="AC11" s="231">
        <v>5.7499999999999996E-2</v>
      </c>
      <c r="AD11" s="231">
        <v>6.2499999999999993E-2</v>
      </c>
      <c r="AE11" s="231">
        <v>6.7499999999999991E-2</v>
      </c>
      <c r="AF11" s="231">
        <v>7.2499999999999995E-2</v>
      </c>
      <c r="AG11" s="231">
        <v>7.7499999999999999E-2</v>
      </c>
      <c r="AH11" s="231"/>
      <c r="AI11" s="231"/>
      <c r="AJ11" s="87"/>
      <c r="AK11" s="125"/>
      <c r="AL11" s="85"/>
      <c r="AM11" s="9"/>
    </row>
    <row r="12" spans="1:39" s="64" customFormat="1">
      <c r="A12" s="65"/>
      <c r="B12" s="8"/>
      <c r="C12" s="176" t="s">
        <v>98</v>
      </c>
      <c r="D12" s="59"/>
      <c r="E12" s="48"/>
      <c r="F12" s="404"/>
      <c r="G12" s="177"/>
      <c r="H12" s="216"/>
      <c r="I12" s="178" t="str">
        <f t="shared" si="0"/>
        <v/>
      </c>
      <c r="J12" s="18"/>
      <c r="P12" s="14"/>
      <c r="Q12" s="40" t="b">
        <v>0</v>
      </c>
      <c r="T12" s="9"/>
      <c r="U12" s="9" t="s">
        <v>7</v>
      </c>
      <c r="V12" s="229" t="s">
        <v>46</v>
      </c>
      <c r="W12" s="229" t="s">
        <v>47</v>
      </c>
      <c r="X12" s="229" t="s">
        <v>48</v>
      </c>
      <c r="Y12" s="229" t="s">
        <v>49</v>
      </c>
      <c r="Z12" s="229" t="s">
        <v>50</v>
      </c>
      <c r="AA12" s="229" t="s">
        <v>51</v>
      </c>
      <c r="AB12" s="229" t="s">
        <v>162</v>
      </c>
      <c r="AC12" s="229" t="s">
        <v>163</v>
      </c>
      <c r="AD12" s="229" t="s">
        <v>164</v>
      </c>
      <c r="AE12" s="229" t="s">
        <v>165</v>
      </c>
      <c r="AF12" s="229" t="s">
        <v>166</v>
      </c>
      <c r="AG12" s="229" t="s">
        <v>167</v>
      </c>
      <c r="AH12" s="229"/>
      <c r="AI12" s="229"/>
      <c r="AJ12" s="88"/>
      <c r="AK12" s="124">
        <f>SUMIFS(V13:AI13,V12:AI12,G6)</f>
        <v>0.47499999999999998</v>
      </c>
      <c r="AL12" s="85"/>
      <c r="AM12" s="9"/>
    </row>
    <row r="13" spans="1:39" s="64" customFormat="1">
      <c r="A13" s="65"/>
      <c r="B13" s="8"/>
      <c r="C13" s="176" t="s">
        <v>98</v>
      </c>
      <c r="D13" s="59"/>
      <c r="E13" s="48"/>
      <c r="F13" s="404"/>
      <c r="G13" s="177"/>
      <c r="H13" s="216"/>
      <c r="I13" s="178" t="str">
        <f t="shared" si="0"/>
        <v/>
      </c>
      <c r="J13" s="18"/>
      <c r="P13" s="14"/>
      <c r="Q13" s="40" t="b">
        <v>0</v>
      </c>
      <c r="T13" s="9"/>
      <c r="V13" s="231">
        <v>2.5000000000000001E-2</v>
      </c>
      <c r="W13" s="231">
        <v>7.4999999999999997E-2</v>
      </c>
      <c r="X13" s="231">
        <v>0.125</v>
      </c>
      <c r="Y13" s="231">
        <v>0.17499999999999999</v>
      </c>
      <c r="Z13" s="231">
        <v>0.22500000000000001</v>
      </c>
      <c r="AA13" s="231">
        <v>0.27500000000000002</v>
      </c>
      <c r="AB13" s="231">
        <v>0.32500000000000001</v>
      </c>
      <c r="AC13" s="231">
        <v>0.375</v>
      </c>
      <c r="AD13" s="231">
        <v>0.42499999999999999</v>
      </c>
      <c r="AE13" s="231">
        <v>0.47499999999999998</v>
      </c>
      <c r="AF13" s="231">
        <v>0.52500000000000002</v>
      </c>
      <c r="AG13" s="231">
        <v>0.57500000000000007</v>
      </c>
      <c r="AH13" s="231"/>
      <c r="AI13" s="231"/>
      <c r="AJ13" s="88"/>
      <c r="AK13" s="125"/>
      <c r="AL13" s="85"/>
      <c r="AM13" s="9"/>
    </row>
    <row r="14" spans="1:39" s="64" customFormat="1">
      <c r="A14" s="65"/>
      <c r="B14" s="8"/>
      <c r="C14" s="176" t="s">
        <v>98</v>
      </c>
      <c r="D14" s="59"/>
      <c r="E14" s="48"/>
      <c r="F14" s="404"/>
      <c r="G14" s="177"/>
      <c r="H14" s="216"/>
      <c r="I14" s="178" t="str">
        <f t="shared" si="0"/>
        <v/>
      </c>
      <c r="J14" s="18"/>
      <c r="P14" s="14"/>
      <c r="Q14" s="40" t="b">
        <v>0</v>
      </c>
      <c r="T14" s="9"/>
      <c r="U14" s="9" t="s">
        <v>70</v>
      </c>
      <c r="V14" s="229" t="s">
        <v>52</v>
      </c>
      <c r="W14" s="232" t="s">
        <v>53</v>
      </c>
      <c r="X14" s="232" t="s">
        <v>54</v>
      </c>
      <c r="Y14" s="232" t="s">
        <v>55</v>
      </c>
      <c r="Z14" s="232" t="s">
        <v>56</v>
      </c>
      <c r="AA14" s="232" t="s">
        <v>168</v>
      </c>
      <c r="AB14" s="232" t="s">
        <v>169</v>
      </c>
      <c r="AC14" s="232" t="s">
        <v>170</v>
      </c>
      <c r="AD14" s="232" t="s">
        <v>171</v>
      </c>
      <c r="AE14" s="232" t="s">
        <v>172</v>
      </c>
      <c r="AF14" s="232" t="s">
        <v>173</v>
      </c>
      <c r="AG14" s="232" t="s">
        <v>174</v>
      </c>
      <c r="AH14" s="232"/>
      <c r="AI14" s="232"/>
      <c r="AJ14" s="87"/>
      <c r="AK14" s="124">
        <f>SUMIFS(V15:AI15,V14:AI14,G7)</f>
        <v>0.65</v>
      </c>
      <c r="AL14" s="85"/>
      <c r="AM14" s="9"/>
    </row>
    <row r="15" spans="1:39" s="64" customFormat="1">
      <c r="A15" s="65"/>
      <c r="B15" s="8"/>
      <c r="C15" s="176" t="s">
        <v>98</v>
      </c>
      <c r="D15" s="59"/>
      <c r="E15" s="48"/>
      <c r="F15" s="404"/>
      <c r="G15" s="177"/>
      <c r="H15" s="216"/>
      <c r="I15" s="178" t="str">
        <f t="shared" si="0"/>
        <v/>
      </c>
      <c r="J15" s="18"/>
      <c r="P15" s="14"/>
      <c r="Q15" s="135" t="b">
        <v>0</v>
      </c>
      <c r="T15" s="9"/>
      <c r="V15" s="231">
        <v>0.45</v>
      </c>
      <c r="W15" s="231">
        <v>0.55000000000000004</v>
      </c>
      <c r="X15" s="231">
        <v>0.65</v>
      </c>
      <c r="Y15" s="231">
        <v>0.75</v>
      </c>
      <c r="Z15" s="232">
        <v>0.85</v>
      </c>
      <c r="AA15" s="232">
        <v>0.95</v>
      </c>
      <c r="AB15" s="232">
        <v>1.05</v>
      </c>
      <c r="AC15" s="232">
        <v>1.1500000000000001</v>
      </c>
      <c r="AD15" s="232">
        <v>1.2500000000000002</v>
      </c>
      <c r="AE15" s="232">
        <v>1.3500000000000003</v>
      </c>
      <c r="AF15" s="232">
        <v>1.4500000000000004</v>
      </c>
      <c r="AG15" s="232">
        <v>1.5500000000000005</v>
      </c>
      <c r="AH15" s="232"/>
      <c r="AI15" s="232"/>
      <c r="AJ15" s="87"/>
      <c r="AK15" s="127"/>
      <c r="AL15" s="85"/>
      <c r="AM15" s="9"/>
    </row>
    <row r="16" spans="1:39">
      <c r="A16" s="1"/>
      <c r="C16" s="155" t="s">
        <v>98</v>
      </c>
      <c r="D16" s="93"/>
      <c r="E16" s="110"/>
      <c r="F16" s="406"/>
      <c r="G16" s="129"/>
      <c r="H16" s="217"/>
      <c r="I16" s="397" t="str">
        <f>IF($Q$17=TRUE,$F16*$H16,"")</f>
        <v/>
      </c>
      <c r="P16" s="14"/>
      <c r="Q16" s="135" t="b">
        <v>0</v>
      </c>
      <c r="T16" s="9"/>
      <c r="U16" s="9" t="s">
        <v>71</v>
      </c>
      <c r="V16" s="229" t="s">
        <v>57</v>
      </c>
      <c r="W16" s="229" t="s">
        <v>58</v>
      </c>
      <c r="X16" s="229" t="s">
        <v>59</v>
      </c>
      <c r="Y16" s="229" t="s">
        <v>60</v>
      </c>
      <c r="Z16" s="229" t="s">
        <v>175</v>
      </c>
      <c r="AA16" s="229" t="s">
        <v>176</v>
      </c>
      <c r="AB16" s="229" t="s">
        <v>177</v>
      </c>
      <c r="AC16" s="229" t="s">
        <v>178</v>
      </c>
      <c r="AD16" s="229" t="s">
        <v>179</v>
      </c>
      <c r="AE16" s="229" t="s">
        <v>180</v>
      </c>
      <c r="AF16" s="229" t="s">
        <v>181</v>
      </c>
      <c r="AG16" s="229"/>
      <c r="AH16" s="231"/>
      <c r="AI16" s="231"/>
      <c r="AJ16" s="3"/>
      <c r="AK16" s="124">
        <f>SUMIFS(V17:AI17,V16:AI16,G8)</f>
        <v>2.9000000000000008</v>
      </c>
      <c r="AL16" s="87"/>
    </row>
    <row r="17" spans="1:40">
      <c r="A17" s="1"/>
      <c r="P17" s="14"/>
      <c r="Q17" s="40" t="b">
        <v>0</v>
      </c>
      <c r="T17" s="9"/>
      <c r="V17" s="231">
        <v>1.1000000000000001</v>
      </c>
      <c r="W17" s="231">
        <v>1.3</v>
      </c>
      <c r="X17" s="231">
        <v>1.5</v>
      </c>
      <c r="Y17" s="231">
        <v>1.7</v>
      </c>
      <c r="Z17" s="231">
        <v>1.9</v>
      </c>
      <c r="AA17" s="231">
        <v>2.1</v>
      </c>
      <c r="AB17" s="231">
        <v>2.3000000000000003</v>
      </c>
      <c r="AC17" s="231">
        <v>2.5000000000000004</v>
      </c>
      <c r="AD17" s="231">
        <v>2.7000000000000006</v>
      </c>
      <c r="AE17" s="231">
        <v>2.9000000000000008</v>
      </c>
      <c r="AF17" s="231">
        <v>3.100000000000001</v>
      </c>
      <c r="AG17" s="231"/>
      <c r="AH17" s="231"/>
      <c r="AI17" s="231"/>
      <c r="AJ17" s="3"/>
      <c r="AK17" s="3"/>
      <c r="AL17" s="88"/>
      <c r="AM17" s="9"/>
      <c r="AN17" s="9"/>
    </row>
    <row r="18" spans="1:40">
      <c r="C18" s="21" t="s">
        <v>10</v>
      </c>
      <c r="D18" s="22"/>
      <c r="E18" s="22"/>
      <c r="F18" s="22"/>
      <c r="G18" s="22"/>
      <c r="H18" s="22"/>
      <c r="I18" s="398">
        <f>SUM(I4:I16)</f>
        <v>0</v>
      </c>
      <c r="T18" s="64"/>
      <c r="U18" s="3"/>
      <c r="V18" s="3"/>
      <c r="W18" s="3"/>
      <c r="AG18" s="3"/>
      <c r="AH18" s="3"/>
      <c r="AI18" s="3"/>
      <c r="AJ18" s="3"/>
      <c r="AK18" s="3"/>
      <c r="AL18" s="88"/>
    </row>
    <row r="19" spans="1:40">
      <c r="C19" s="6"/>
      <c r="D19" s="7"/>
      <c r="E19" s="7"/>
      <c r="F19" s="7"/>
      <c r="G19" s="7"/>
      <c r="H19" s="7"/>
      <c r="T19" s="64"/>
      <c r="U19" s="3"/>
      <c r="V19" s="3"/>
      <c r="W19" s="3"/>
      <c r="AG19" s="3"/>
      <c r="AH19" s="3"/>
      <c r="AI19" s="3"/>
      <c r="AJ19" s="3"/>
      <c r="AK19" s="3"/>
      <c r="AL19" s="87"/>
    </row>
    <row r="20" spans="1:40">
      <c r="C20" s="6"/>
      <c r="D20" s="7"/>
      <c r="E20" s="7"/>
      <c r="F20" s="7"/>
      <c r="G20" s="7"/>
      <c r="H20" s="7"/>
      <c r="T20" s="64"/>
      <c r="U20" s="3"/>
      <c r="V20" s="3"/>
      <c r="W20" s="3"/>
      <c r="AG20" s="3"/>
      <c r="AH20" s="3"/>
      <c r="AI20" s="3"/>
      <c r="AJ20" s="3"/>
      <c r="AK20" s="3"/>
      <c r="AL20" s="87"/>
    </row>
    <row r="21" spans="1:40">
      <c r="C21" s="6"/>
      <c r="D21" s="7"/>
      <c r="E21" s="7"/>
      <c r="F21" s="7"/>
      <c r="G21" s="7"/>
      <c r="H21" s="7"/>
      <c r="T21" s="64"/>
      <c r="U21" s="3"/>
      <c r="V21" s="3"/>
      <c r="W21" s="3"/>
      <c r="AG21" s="3"/>
      <c r="AH21" s="3"/>
      <c r="AI21" s="3"/>
      <c r="AJ21" s="3"/>
      <c r="AK21" s="3"/>
    </row>
    <row r="22" spans="1:40">
      <c r="C22" s="6"/>
      <c r="D22" s="7"/>
      <c r="E22" s="7"/>
      <c r="F22" s="7"/>
      <c r="G22" s="7"/>
      <c r="H22" s="7"/>
      <c r="T22" s="64"/>
      <c r="U22" s="3"/>
      <c r="V22" s="3"/>
      <c r="W22" s="3"/>
      <c r="AG22" s="3"/>
      <c r="AH22" s="3"/>
      <c r="AI22" s="3"/>
      <c r="AJ22" s="3"/>
      <c r="AK22" s="3"/>
    </row>
    <row r="23" spans="1:40">
      <c r="C23" s="6"/>
      <c r="D23" s="7"/>
      <c r="E23" s="7"/>
      <c r="F23" s="7"/>
      <c r="G23" s="7"/>
      <c r="H23" s="7"/>
      <c r="T23" s="64"/>
    </row>
    <row r="24" spans="1:40">
      <c r="C24" s="6"/>
      <c r="D24" s="7"/>
      <c r="E24" s="7"/>
      <c r="F24" s="7"/>
      <c r="G24" s="7"/>
      <c r="H24" s="7"/>
      <c r="T24" s="64"/>
    </row>
    <row r="25" spans="1:40" s="64" customFormat="1">
      <c r="B25" s="8"/>
      <c r="C25" s="6"/>
      <c r="D25" s="7"/>
      <c r="E25" s="7"/>
      <c r="F25" s="7"/>
      <c r="G25" s="7"/>
      <c r="H25" s="7"/>
    </row>
    <row r="26" spans="1:40" s="64" customFormat="1">
      <c r="B26" s="8"/>
      <c r="C26" s="6"/>
      <c r="D26" s="7"/>
      <c r="E26" s="7"/>
      <c r="F26" s="7"/>
      <c r="G26" s="7"/>
      <c r="H26" s="7"/>
    </row>
    <row r="27" spans="1:40" s="64" customFormat="1">
      <c r="B27" s="8"/>
      <c r="C27" s="6"/>
      <c r="D27" s="7"/>
      <c r="E27" s="7"/>
      <c r="F27" s="7"/>
      <c r="G27" s="7"/>
      <c r="H27" s="7"/>
    </row>
    <row r="28" spans="1:40" s="64" customFormat="1">
      <c r="B28" s="8"/>
      <c r="C28" s="6"/>
      <c r="D28" s="7"/>
      <c r="E28" s="7"/>
      <c r="F28" s="7"/>
      <c r="G28" s="7"/>
      <c r="H28" s="7"/>
    </row>
    <row r="29" spans="1:40" s="64" customFormat="1">
      <c r="B29" s="426"/>
      <c r="C29" s="426"/>
      <c r="D29" s="7"/>
      <c r="E29" s="7"/>
      <c r="F29" s="7"/>
      <c r="G29" s="7"/>
      <c r="H29" s="7"/>
      <c r="K29" s="426"/>
      <c r="L29" s="426"/>
    </row>
    <row r="30" spans="1:40" s="64" customFormat="1">
      <c r="B30" s="8"/>
      <c r="C30" s="6"/>
      <c r="D30" s="7"/>
      <c r="E30" s="7"/>
      <c r="F30" s="7"/>
      <c r="G30" s="7"/>
      <c r="H30" s="7"/>
    </row>
    <row r="31" spans="1:40" s="64" customFormat="1">
      <c r="B31" s="8"/>
      <c r="C31" s="6"/>
      <c r="D31" s="7"/>
      <c r="E31" s="7"/>
      <c r="F31" s="7"/>
      <c r="G31" s="7"/>
      <c r="H31" s="7"/>
    </row>
    <row r="32" spans="1:40" s="64" customFormat="1">
      <c r="B32" s="8"/>
      <c r="C32" s="6"/>
      <c r="D32" s="7"/>
      <c r="E32" s="7"/>
      <c r="F32" s="7"/>
      <c r="G32" s="7"/>
      <c r="H32" s="7"/>
    </row>
    <row r="33" spans="2:8" s="64" customFormat="1" hidden="1">
      <c r="B33" s="8"/>
      <c r="C33" s="6"/>
      <c r="D33" s="7"/>
      <c r="E33" s="7"/>
      <c r="F33" s="7"/>
      <c r="G33" s="7"/>
      <c r="H33" s="7"/>
    </row>
    <row r="34" spans="2:8" s="64" customFormat="1" hidden="1">
      <c r="B34" s="8"/>
      <c r="C34" s="6"/>
      <c r="D34" s="7"/>
      <c r="E34" s="7"/>
      <c r="F34" s="7"/>
      <c r="G34" s="7"/>
      <c r="H34" s="7"/>
    </row>
    <row r="35" spans="2:8" hidden="1">
      <c r="C35" s="6"/>
      <c r="D35" s="7"/>
      <c r="E35" s="7"/>
      <c r="F35" s="7"/>
      <c r="G35" s="7"/>
      <c r="H35" s="7"/>
    </row>
    <row r="36" spans="2:8" hidden="1"/>
    <row r="37" spans="2:8" hidden="1"/>
    <row r="38" spans="2:8" hidden="1"/>
  </sheetData>
  <sheetProtection password="ED2C" sheet="1" objects="1" scenarios="1"/>
  <mergeCells count="2">
    <mergeCell ref="B29:C29"/>
    <mergeCell ref="K29:L29"/>
  </mergeCells>
  <conditionalFormatting sqref="G4:G8">
    <cfRule type="expression" dxfId="179" priority="195">
      <formula>$P$3=FALSE</formula>
    </cfRule>
  </conditionalFormatting>
  <conditionalFormatting sqref="C5:I5 I4">
    <cfRule type="expression" dxfId="178" priority="196">
      <formula>$Q$6=FALSE</formula>
    </cfRule>
  </conditionalFormatting>
  <conditionalFormatting sqref="C6:I6">
    <cfRule type="expression" dxfId="177" priority="197">
      <formula>$Q$7=FALSE</formula>
    </cfRule>
  </conditionalFormatting>
  <conditionalFormatting sqref="C7:I7">
    <cfRule type="expression" dxfId="176" priority="198">
      <formula>$Q$8=FALSE</formula>
    </cfRule>
  </conditionalFormatting>
  <conditionalFormatting sqref="C8:I8">
    <cfRule type="expression" dxfId="175" priority="199">
      <formula>$Q$9=FALSE</formula>
    </cfRule>
  </conditionalFormatting>
  <conditionalFormatting sqref="H4:H8">
    <cfRule type="expression" dxfId="174" priority="204">
      <formula>$P$3=TRUE</formula>
    </cfRule>
  </conditionalFormatting>
  <conditionalFormatting sqref="C9:I9">
    <cfRule type="expression" dxfId="173" priority="221">
      <formula>$Q$10=FALSE</formula>
    </cfRule>
  </conditionalFormatting>
  <conditionalFormatting sqref="C10:I10">
    <cfRule type="expression" dxfId="172" priority="225">
      <formula>$Q$11=FALSE</formula>
    </cfRule>
  </conditionalFormatting>
  <conditionalFormatting sqref="C11:I11">
    <cfRule type="expression" dxfId="171" priority="17">
      <formula>$Q$12=FALSE</formula>
    </cfRule>
  </conditionalFormatting>
  <conditionalFormatting sqref="C12:I12">
    <cfRule type="expression" dxfId="170" priority="16">
      <formula>$Q$13=FALSE</formula>
    </cfRule>
  </conditionalFormatting>
  <conditionalFormatting sqref="C13:I13">
    <cfRule type="expression" dxfId="169" priority="15">
      <formula>$Q$14=FALSE</formula>
    </cfRule>
  </conditionalFormatting>
  <conditionalFormatting sqref="C14:I14">
    <cfRule type="expression" dxfId="168" priority="14">
      <formula>$Q$15=FALSE</formula>
    </cfRule>
  </conditionalFormatting>
  <conditionalFormatting sqref="C15:I15">
    <cfRule type="expression" dxfId="167" priority="13">
      <formula>$Q$16=FALSE</formula>
    </cfRule>
  </conditionalFormatting>
  <conditionalFormatting sqref="C16:I16">
    <cfRule type="expression" dxfId="166" priority="12">
      <formula>$Q$17=FALSE</formula>
    </cfRule>
  </conditionalFormatting>
  <conditionalFormatting sqref="J5">
    <cfRule type="expression" dxfId="165" priority="11">
      <formula>$J$5=0</formula>
    </cfRule>
  </conditionalFormatting>
  <conditionalFormatting sqref="C4:I4">
    <cfRule type="expression" dxfId="164" priority="227">
      <formula>$Q$5=FALSE</formula>
    </cfRule>
  </conditionalFormatting>
  <conditionalFormatting sqref="J4">
    <cfRule type="expression" dxfId="163" priority="1">
      <formula>$J$4=0</formula>
    </cfRule>
  </conditionalFormatting>
  <dataValidations count="10">
    <dataValidation type="list" allowBlank="1" showInputMessage="1" showErrorMessage="1" sqref="G4">
      <formula1>IF($E$4="CY", $V$4:$AI$4,$V$6:$AH$6)</formula1>
    </dataValidation>
    <dataValidation type="list" allowBlank="1" showInputMessage="1" showErrorMessage="1" sqref="G5">
      <formula1>IF($E$5="Ton",$V$8:$AH$8,$V$10:$AH$10)</formula1>
    </dataValidation>
    <dataValidation type="list" allowBlank="1" showInputMessage="1" showErrorMessage="1" sqref="G6">
      <formula1>$V$12:$AI$12</formula1>
    </dataValidation>
    <dataValidation type="list" allowBlank="1" showInputMessage="1" showErrorMessage="1" sqref="G7">
      <formula1>$V$14:$AH$14</formula1>
    </dataValidation>
    <dataValidation type="list" allowBlank="1" showInputMessage="1" showErrorMessage="1" sqref="G8">
      <formula1>$V$16:$AG$16</formula1>
    </dataValidation>
    <dataValidation type="decimal" allowBlank="1" showInputMessage="1" showErrorMessage="1" sqref="H4:H16">
      <formula1>0</formula1>
      <formula2>200</formula2>
    </dataValidation>
    <dataValidation type="list" allowBlank="1" showInputMessage="1" showErrorMessage="1" sqref="E5">
      <formula1>$S$7:$S$8</formula1>
    </dataValidation>
    <dataValidation type="decimal" allowBlank="1" showInputMessage="1" showErrorMessage="1" sqref="F4:F16">
      <formula1>0</formula1>
      <formula2>1000000000000</formula2>
    </dataValidation>
    <dataValidation type="whole" allowBlank="1" showInputMessage="1" showErrorMessage="1" sqref="G9:G16">
      <formula1>0</formula1>
      <formula2>0</formula2>
    </dataValidation>
    <dataValidation type="list" allowBlank="1" showInputMessage="1" showErrorMessage="1" sqref="E4">
      <formula1>"CY, Ton"</formula1>
    </dataValidation>
  </dataValidations>
  <pageMargins left="0.2" right="0.2" top="0.75" bottom="0.75" header="0.3" footer="0.3"/>
  <pageSetup orientation="landscape" r:id="rId1"/>
  <headerFooter>
    <oddHeader>&amp;LTrue Cost of Winter Maintenance Estimation Tool
&amp;"-,Italic"Preliminary Draft&amp;R&amp;D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5">
    <tabColor theme="6" tint="-0.499984740745262"/>
  </sheetPr>
  <dimension ref="A1:Y47"/>
  <sheetViews>
    <sheetView showGridLines="0" showRuler="0" zoomScaleNormal="100" zoomScalePageLayoutView="85" workbookViewId="0"/>
  </sheetViews>
  <sheetFormatPr defaultColWidth="0" defaultRowHeight="15" zeroHeight="1"/>
  <cols>
    <col min="1" max="1" width="2.140625" style="1" customWidth="1"/>
    <col min="2" max="2" width="2.140625" style="8" customWidth="1"/>
    <col min="3" max="3" width="27.140625" customWidth="1"/>
    <col min="4" max="4" width="4.7109375" bestFit="1" customWidth="1"/>
    <col min="5" max="5" width="5.5703125" style="64" customWidth="1"/>
    <col min="6" max="6" width="6" customWidth="1"/>
    <col min="7" max="7" width="9" style="3" customWidth="1"/>
    <col min="8" max="8" width="10.140625" style="3" customWidth="1"/>
    <col min="9" max="9" width="0.5703125" style="227" customWidth="1"/>
    <col min="10" max="10" width="6.5703125" customWidth="1"/>
    <col min="11" max="11" width="8" style="3" customWidth="1"/>
    <col min="12" max="12" width="10.140625" style="3" customWidth="1"/>
    <col min="13" max="13" width="0.5703125" style="227" customWidth="1"/>
    <col min="14" max="14" width="8.42578125" style="227" customWidth="1"/>
    <col min="15" max="15" width="8" style="227" customWidth="1"/>
    <col min="16" max="16" width="11.5703125" style="227" customWidth="1"/>
    <col min="17" max="17" width="0.5703125" style="227" customWidth="1"/>
    <col min="18" max="18" width="11.5703125" customWidth="1"/>
    <col min="19" max="19" width="1" style="3" customWidth="1"/>
    <col min="20" max="20" width="9.140625" style="64" customWidth="1"/>
    <col min="21" max="21" width="11.28515625" hidden="1" customWidth="1"/>
    <col min="22" max="22" width="9.140625" style="2" hidden="1" customWidth="1"/>
    <col min="23" max="16384" width="9.140625" hidden="1"/>
  </cols>
  <sheetData>
    <row r="1" spans="1:25" s="9" customFormat="1">
      <c r="A1" s="6"/>
      <c r="B1" s="19"/>
      <c r="U1" s="11" t="s">
        <v>22</v>
      </c>
      <c r="V1" s="94"/>
    </row>
    <row r="2" spans="1:25" ht="60">
      <c r="C2" s="150" t="s">
        <v>182</v>
      </c>
      <c r="D2" s="147" t="s">
        <v>26</v>
      </c>
      <c r="E2" s="396" t="s">
        <v>678</v>
      </c>
      <c r="F2" s="160" t="s">
        <v>106</v>
      </c>
      <c r="G2" s="34" t="s">
        <v>14</v>
      </c>
      <c r="H2" s="160" t="s">
        <v>119</v>
      </c>
      <c r="I2" s="427"/>
      <c r="J2" s="388" t="s">
        <v>19</v>
      </c>
      <c r="K2" s="34" t="s">
        <v>74</v>
      </c>
      <c r="L2" s="34" t="s">
        <v>23</v>
      </c>
      <c r="M2" s="427"/>
      <c r="N2" s="384" t="s">
        <v>604</v>
      </c>
      <c r="O2" s="386" t="s">
        <v>654</v>
      </c>
      <c r="P2" s="384" t="s">
        <v>606</v>
      </c>
      <c r="Q2" s="427"/>
      <c r="R2" s="35" t="s">
        <v>27</v>
      </c>
      <c r="S2" s="4"/>
      <c r="T2" s="4"/>
      <c r="U2" s="17" t="s">
        <v>105</v>
      </c>
      <c r="V2" s="99" t="s">
        <v>20</v>
      </c>
      <c r="W2" s="9" t="str">
        <f>G2</f>
        <v>Daily Rate</v>
      </c>
      <c r="X2" t="str">
        <f>K2</f>
        <v>Hourly Rate</v>
      </c>
      <c r="Y2" s="227" t="s">
        <v>605</v>
      </c>
    </row>
    <row r="3" spans="1:25" s="64" customFormat="1" ht="15" customHeight="1">
      <c r="A3" s="65"/>
      <c r="B3" s="8"/>
      <c r="C3" s="284" t="s">
        <v>568</v>
      </c>
      <c r="D3" s="97"/>
      <c r="E3" s="97"/>
      <c r="F3" s="97"/>
      <c r="G3" s="97"/>
      <c r="H3" s="97"/>
      <c r="I3" s="428"/>
      <c r="J3" s="226"/>
      <c r="K3" s="97"/>
      <c r="L3" s="97"/>
      <c r="M3" s="428"/>
      <c r="N3" s="385"/>
      <c r="O3" s="385"/>
      <c r="P3" s="385"/>
      <c r="Q3" s="428"/>
      <c r="R3" s="98"/>
      <c r="S3" s="4"/>
      <c r="T3" s="4"/>
      <c r="U3" s="17"/>
      <c r="V3" s="99"/>
      <c r="W3" s="40" t="b">
        <v>0</v>
      </c>
      <c r="X3" s="135" t="b">
        <v>0</v>
      </c>
      <c r="Y3" s="135" t="b">
        <v>0</v>
      </c>
    </row>
    <row r="4" spans="1:25">
      <c r="C4" s="355" t="s">
        <v>72</v>
      </c>
      <c r="D4" s="56"/>
      <c r="E4" s="82"/>
      <c r="F4" s="161"/>
      <c r="G4" s="139"/>
      <c r="H4" s="42" t="str">
        <f t="shared" ref="H4:H27" si="0">IF(U4=TRUE,G4*E4*ROUND(F4,0)*V4*W4,"")</f>
        <v/>
      </c>
      <c r="I4" s="174"/>
      <c r="J4" s="389"/>
      <c r="K4" s="139"/>
      <c r="L4" s="42" t="str">
        <f>IF(U4=TRUE,K4*J4*X4,"")</f>
        <v/>
      </c>
      <c r="M4" s="174"/>
      <c r="N4" s="412"/>
      <c r="O4" s="139"/>
      <c r="P4" s="42" t="str">
        <f>IF(U4=TRUE,O4*N4*V4*Y4,"")</f>
        <v/>
      </c>
      <c r="Q4" s="174"/>
      <c r="R4" s="393" t="str">
        <f>IF(U4=TRUE,H4+L4+P4,"")</f>
        <v/>
      </c>
      <c r="S4" s="10"/>
      <c r="T4" s="10"/>
      <c r="U4" s="41" t="b">
        <v>0</v>
      </c>
      <c r="V4" s="134">
        <f t="shared" ref="V4:V27" si="1">IF(AND(F4&gt;0,U4=TRUE),1,0)</f>
        <v>0</v>
      </c>
      <c r="W4" s="40">
        <f t="shared" ref="W4:W27" si="2">IF($W$3=TRUE,1,0)</f>
        <v>0</v>
      </c>
      <c r="X4" s="40">
        <f t="shared" ref="X4:X27" si="3">IF($X$3=TRUE,1,0)</f>
        <v>0</v>
      </c>
      <c r="Y4" s="227">
        <f t="shared" ref="Y4:Y27" si="4">IF($Y$3=TRUE,1,0)</f>
        <v>0</v>
      </c>
    </row>
    <row r="5" spans="1:25">
      <c r="C5" s="356" t="s">
        <v>109</v>
      </c>
      <c r="D5" s="57"/>
      <c r="E5" s="83"/>
      <c r="F5" s="162"/>
      <c r="G5" s="130"/>
      <c r="H5" s="47" t="str">
        <f t="shared" si="0"/>
        <v/>
      </c>
      <c r="I5" s="174"/>
      <c r="J5" s="390"/>
      <c r="K5" s="130"/>
      <c r="L5" s="47" t="str">
        <f>IF(U5=TRUE,K5*J5*X5,"")</f>
        <v/>
      </c>
      <c r="M5" s="174"/>
      <c r="N5" s="413"/>
      <c r="O5" s="130"/>
      <c r="P5" s="47" t="str">
        <f t="shared" ref="P5:P27" si="5">IF(U5=TRUE,O5*N5*V5*Y5,"")</f>
        <v/>
      </c>
      <c r="Q5" s="174"/>
      <c r="R5" s="395" t="str">
        <f t="shared" ref="R5:R27" si="6">IF(U5=TRUE,H5+L5+P5,"")</f>
        <v/>
      </c>
      <c r="S5" s="10"/>
      <c r="T5" s="10"/>
      <c r="U5" s="41" t="b">
        <v>0</v>
      </c>
      <c r="V5" s="134">
        <f t="shared" si="1"/>
        <v>0</v>
      </c>
      <c r="W5" s="40">
        <f t="shared" si="2"/>
        <v>0</v>
      </c>
      <c r="X5" s="40">
        <f t="shared" si="3"/>
        <v>0</v>
      </c>
      <c r="Y5" s="227">
        <f t="shared" si="4"/>
        <v>0</v>
      </c>
    </row>
    <row r="6" spans="1:25">
      <c r="C6" s="356" t="s">
        <v>3</v>
      </c>
      <c r="D6" s="57"/>
      <c r="E6" s="83"/>
      <c r="F6" s="162"/>
      <c r="G6" s="130"/>
      <c r="H6" s="47" t="str">
        <f t="shared" si="0"/>
        <v/>
      </c>
      <c r="I6" s="174"/>
      <c r="J6" s="390"/>
      <c r="K6" s="130"/>
      <c r="L6" s="47" t="str">
        <f t="shared" ref="L6:L26" si="7">IF(U6=TRUE,K6*J6*X6,"")</f>
        <v/>
      </c>
      <c r="M6" s="174"/>
      <c r="N6" s="413"/>
      <c r="O6" s="130"/>
      <c r="P6" s="47" t="str">
        <f t="shared" si="5"/>
        <v/>
      </c>
      <c r="Q6" s="174"/>
      <c r="R6" s="395" t="str">
        <f t="shared" si="6"/>
        <v/>
      </c>
      <c r="S6" s="10"/>
      <c r="T6" s="10"/>
      <c r="U6" s="41" t="b">
        <v>0</v>
      </c>
      <c r="V6" s="134">
        <f t="shared" si="1"/>
        <v>0</v>
      </c>
      <c r="W6" s="40">
        <f t="shared" si="2"/>
        <v>0</v>
      </c>
      <c r="X6" s="40">
        <f t="shared" si="3"/>
        <v>0</v>
      </c>
      <c r="Y6" s="227">
        <f t="shared" si="4"/>
        <v>0</v>
      </c>
    </row>
    <row r="7" spans="1:25">
      <c r="C7" s="356" t="s">
        <v>0</v>
      </c>
      <c r="D7" s="57"/>
      <c r="E7" s="83"/>
      <c r="F7" s="162"/>
      <c r="G7" s="130"/>
      <c r="H7" s="47" t="str">
        <f t="shared" si="0"/>
        <v/>
      </c>
      <c r="I7" s="174"/>
      <c r="J7" s="390"/>
      <c r="K7" s="130"/>
      <c r="L7" s="47" t="str">
        <f t="shared" si="7"/>
        <v/>
      </c>
      <c r="M7" s="174"/>
      <c r="N7" s="413"/>
      <c r="O7" s="130"/>
      <c r="P7" s="47" t="str">
        <f t="shared" si="5"/>
        <v/>
      </c>
      <c r="Q7" s="174"/>
      <c r="R7" s="395" t="str">
        <f t="shared" si="6"/>
        <v/>
      </c>
      <c r="S7" s="10"/>
      <c r="T7" s="10"/>
      <c r="U7" s="41" t="b">
        <v>0</v>
      </c>
      <c r="V7" s="134">
        <f t="shared" si="1"/>
        <v>0</v>
      </c>
      <c r="W7" s="40">
        <f t="shared" si="2"/>
        <v>0</v>
      </c>
      <c r="X7" s="40">
        <f t="shared" si="3"/>
        <v>0</v>
      </c>
      <c r="Y7" s="227">
        <f t="shared" si="4"/>
        <v>0</v>
      </c>
    </row>
    <row r="8" spans="1:25">
      <c r="C8" s="356" t="s">
        <v>1</v>
      </c>
      <c r="D8" s="57"/>
      <c r="E8" s="83"/>
      <c r="F8" s="162"/>
      <c r="G8" s="130"/>
      <c r="H8" s="47" t="str">
        <f t="shared" si="0"/>
        <v/>
      </c>
      <c r="I8" s="174"/>
      <c r="J8" s="162"/>
      <c r="K8" s="130"/>
      <c r="L8" s="47" t="str">
        <f t="shared" si="7"/>
        <v/>
      </c>
      <c r="M8" s="174"/>
      <c r="N8" s="413"/>
      <c r="O8" s="130"/>
      <c r="P8" s="47" t="str">
        <f>IF(U8=TRUE,O8*N8*V8*Y8,"")</f>
        <v/>
      </c>
      <c r="Q8" s="174"/>
      <c r="R8" s="395" t="str">
        <f t="shared" si="6"/>
        <v/>
      </c>
      <c r="S8" s="10"/>
      <c r="T8" s="10"/>
      <c r="U8" s="41" t="b">
        <v>0</v>
      </c>
      <c r="V8" s="134">
        <f t="shared" si="1"/>
        <v>0</v>
      </c>
      <c r="W8" s="40">
        <f t="shared" si="2"/>
        <v>0</v>
      </c>
      <c r="X8" s="40">
        <f t="shared" si="3"/>
        <v>0</v>
      </c>
      <c r="Y8" s="227">
        <f t="shared" si="4"/>
        <v>0</v>
      </c>
    </row>
    <row r="9" spans="1:25">
      <c r="C9" s="356" t="s">
        <v>5</v>
      </c>
      <c r="D9" s="57"/>
      <c r="E9" s="83"/>
      <c r="F9" s="162"/>
      <c r="G9" s="130"/>
      <c r="H9" s="47" t="str">
        <f t="shared" si="0"/>
        <v/>
      </c>
      <c r="I9" s="174"/>
      <c r="J9" s="390"/>
      <c r="K9" s="130"/>
      <c r="L9" s="47" t="str">
        <f t="shared" si="7"/>
        <v/>
      </c>
      <c r="M9" s="174"/>
      <c r="N9" s="413"/>
      <c r="O9" s="130"/>
      <c r="P9" s="47" t="str">
        <f t="shared" si="5"/>
        <v/>
      </c>
      <c r="Q9" s="174"/>
      <c r="R9" s="395" t="str">
        <f t="shared" si="6"/>
        <v/>
      </c>
      <c r="S9" s="10"/>
      <c r="T9" s="10"/>
      <c r="U9" s="41" t="b">
        <v>0</v>
      </c>
      <c r="V9" s="134">
        <f t="shared" si="1"/>
        <v>0</v>
      </c>
      <c r="W9" s="40">
        <f t="shared" si="2"/>
        <v>0</v>
      </c>
      <c r="X9" s="40">
        <f t="shared" si="3"/>
        <v>0</v>
      </c>
      <c r="Y9" s="227">
        <f t="shared" si="4"/>
        <v>0</v>
      </c>
    </row>
    <row r="10" spans="1:25">
      <c r="C10" s="356" t="s">
        <v>2</v>
      </c>
      <c r="D10" s="57"/>
      <c r="E10" s="83"/>
      <c r="F10" s="162"/>
      <c r="G10" s="130"/>
      <c r="H10" s="47" t="str">
        <f t="shared" si="0"/>
        <v/>
      </c>
      <c r="I10" s="174"/>
      <c r="J10" s="390"/>
      <c r="K10" s="130"/>
      <c r="L10" s="47" t="str">
        <f t="shared" si="7"/>
        <v/>
      </c>
      <c r="M10" s="174"/>
      <c r="N10" s="413"/>
      <c r="O10" s="130"/>
      <c r="P10" s="47" t="str">
        <f t="shared" si="5"/>
        <v/>
      </c>
      <c r="Q10" s="174"/>
      <c r="R10" s="395" t="str">
        <f t="shared" si="6"/>
        <v/>
      </c>
      <c r="S10" s="10"/>
      <c r="T10" s="10"/>
      <c r="U10" s="41" t="b">
        <v>0</v>
      </c>
      <c r="V10" s="134">
        <f t="shared" si="1"/>
        <v>0</v>
      </c>
      <c r="W10" s="40">
        <f t="shared" si="2"/>
        <v>0</v>
      </c>
      <c r="X10" s="40">
        <f t="shared" si="3"/>
        <v>0</v>
      </c>
      <c r="Y10" s="227">
        <f t="shared" si="4"/>
        <v>0</v>
      </c>
    </row>
    <row r="11" spans="1:25">
      <c r="C11" s="356" t="s">
        <v>4</v>
      </c>
      <c r="D11" s="57"/>
      <c r="E11" s="83"/>
      <c r="F11" s="162"/>
      <c r="G11" s="130"/>
      <c r="H11" s="47" t="str">
        <f t="shared" si="0"/>
        <v/>
      </c>
      <c r="I11" s="174"/>
      <c r="J11" s="390"/>
      <c r="K11" s="130"/>
      <c r="L11" s="47" t="str">
        <f t="shared" si="7"/>
        <v/>
      </c>
      <c r="M11" s="174"/>
      <c r="N11" s="413"/>
      <c r="O11" s="130"/>
      <c r="P11" s="47" t="str">
        <f t="shared" si="5"/>
        <v/>
      </c>
      <c r="Q11" s="174"/>
      <c r="R11" s="395" t="str">
        <f t="shared" si="6"/>
        <v/>
      </c>
      <c r="S11" s="10"/>
      <c r="T11" s="10"/>
      <c r="U11" s="41" t="b">
        <v>0</v>
      </c>
      <c r="V11" s="134">
        <f t="shared" si="1"/>
        <v>0</v>
      </c>
      <c r="W11" s="40">
        <f t="shared" si="2"/>
        <v>0</v>
      </c>
      <c r="X11" s="40">
        <f t="shared" si="3"/>
        <v>0</v>
      </c>
      <c r="Y11" s="227">
        <f t="shared" si="4"/>
        <v>0</v>
      </c>
    </row>
    <row r="12" spans="1:25">
      <c r="C12" s="357" t="s">
        <v>73</v>
      </c>
      <c r="D12" s="114"/>
      <c r="E12" s="95"/>
      <c r="F12" s="163"/>
      <c r="G12" s="130"/>
      <c r="H12" s="96" t="str">
        <f t="shared" si="0"/>
        <v/>
      </c>
      <c r="I12" s="174"/>
      <c r="J12" s="390"/>
      <c r="K12" s="130"/>
      <c r="L12" s="47" t="str">
        <f t="shared" si="7"/>
        <v/>
      </c>
      <c r="M12" s="174"/>
      <c r="N12" s="413"/>
      <c r="O12" s="130"/>
      <c r="P12" s="47" t="str">
        <f t="shared" si="5"/>
        <v/>
      </c>
      <c r="Q12" s="174"/>
      <c r="R12" s="395" t="str">
        <f t="shared" si="6"/>
        <v/>
      </c>
      <c r="S12" s="10"/>
      <c r="T12" s="10"/>
      <c r="U12" s="41" t="b">
        <v>0</v>
      </c>
      <c r="V12" s="134">
        <f t="shared" si="1"/>
        <v>0</v>
      </c>
      <c r="W12" s="40">
        <f t="shared" si="2"/>
        <v>0</v>
      </c>
      <c r="X12" s="40">
        <f t="shared" si="3"/>
        <v>0</v>
      </c>
      <c r="Y12" s="227">
        <f t="shared" si="4"/>
        <v>0</v>
      </c>
    </row>
    <row r="13" spans="1:25" s="64" customFormat="1">
      <c r="A13" s="65"/>
      <c r="B13" s="8"/>
      <c r="C13" s="238" t="s">
        <v>98</v>
      </c>
      <c r="D13" s="57"/>
      <c r="E13" s="83"/>
      <c r="F13" s="162"/>
      <c r="G13" s="130"/>
      <c r="H13" s="47" t="str">
        <f t="shared" si="0"/>
        <v/>
      </c>
      <c r="I13" s="174"/>
      <c r="J13" s="390"/>
      <c r="K13" s="130"/>
      <c r="L13" s="47" t="str">
        <f t="shared" si="7"/>
        <v/>
      </c>
      <c r="M13" s="174"/>
      <c r="N13" s="413"/>
      <c r="O13" s="130"/>
      <c r="P13" s="47" t="str">
        <f t="shared" si="5"/>
        <v/>
      </c>
      <c r="Q13" s="174"/>
      <c r="R13" s="395" t="str">
        <f t="shared" si="6"/>
        <v/>
      </c>
      <c r="S13" s="10"/>
      <c r="T13" s="10"/>
      <c r="U13" s="41" t="b">
        <v>0</v>
      </c>
      <c r="V13" s="134">
        <f t="shared" si="1"/>
        <v>0</v>
      </c>
      <c r="W13" s="40">
        <f t="shared" si="2"/>
        <v>0</v>
      </c>
      <c r="X13" s="40">
        <f t="shared" si="3"/>
        <v>0</v>
      </c>
      <c r="Y13" s="227">
        <f t="shared" si="4"/>
        <v>0</v>
      </c>
    </row>
    <row r="14" spans="1:25" s="64" customFormat="1">
      <c r="A14" s="65"/>
      <c r="B14" s="8"/>
      <c r="C14" s="238" t="s">
        <v>98</v>
      </c>
      <c r="D14" s="57"/>
      <c r="E14" s="83"/>
      <c r="F14" s="162"/>
      <c r="G14" s="130"/>
      <c r="H14" s="47" t="str">
        <f t="shared" si="0"/>
        <v/>
      </c>
      <c r="I14" s="174"/>
      <c r="J14" s="390"/>
      <c r="K14" s="131"/>
      <c r="L14" s="47" t="str">
        <f t="shared" si="7"/>
        <v/>
      </c>
      <c r="M14" s="174"/>
      <c r="N14" s="413"/>
      <c r="O14" s="130"/>
      <c r="P14" s="47" t="str">
        <f t="shared" si="5"/>
        <v/>
      </c>
      <c r="Q14" s="174"/>
      <c r="R14" s="395" t="str">
        <f t="shared" si="6"/>
        <v/>
      </c>
      <c r="S14" s="10"/>
      <c r="T14" s="10"/>
      <c r="U14" s="41" t="b">
        <v>0</v>
      </c>
      <c r="V14" s="134">
        <f t="shared" si="1"/>
        <v>0</v>
      </c>
      <c r="W14" s="40">
        <f t="shared" si="2"/>
        <v>0</v>
      </c>
      <c r="X14" s="40">
        <f t="shared" si="3"/>
        <v>0</v>
      </c>
      <c r="Y14" s="227">
        <f t="shared" si="4"/>
        <v>0</v>
      </c>
    </row>
    <row r="15" spans="1:25" s="64" customFormat="1">
      <c r="A15" s="65"/>
      <c r="B15" s="8"/>
      <c r="C15" s="238" t="s">
        <v>98</v>
      </c>
      <c r="D15" s="57"/>
      <c r="E15" s="83"/>
      <c r="F15" s="162"/>
      <c r="G15" s="130"/>
      <c r="H15" s="47" t="str">
        <f t="shared" si="0"/>
        <v/>
      </c>
      <c r="I15" s="174"/>
      <c r="J15" s="390"/>
      <c r="K15" s="131"/>
      <c r="L15" s="47" t="str">
        <f t="shared" si="7"/>
        <v/>
      </c>
      <c r="M15" s="174"/>
      <c r="N15" s="413"/>
      <c r="O15" s="130"/>
      <c r="P15" s="47" t="str">
        <f t="shared" si="5"/>
        <v/>
      </c>
      <c r="Q15" s="174"/>
      <c r="R15" s="395" t="str">
        <f t="shared" si="6"/>
        <v/>
      </c>
      <c r="S15" s="10"/>
      <c r="T15" s="10"/>
      <c r="U15" s="41" t="b">
        <v>0</v>
      </c>
      <c r="V15" s="134">
        <f t="shared" si="1"/>
        <v>0</v>
      </c>
      <c r="W15" s="40">
        <f t="shared" si="2"/>
        <v>0</v>
      </c>
      <c r="X15" s="40">
        <f t="shared" si="3"/>
        <v>0</v>
      </c>
      <c r="Y15" s="227">
        <f t="shared" si="4"/>
        <v>0</v>
      </c>
    </row>
    <row r="16" spans="1:25" s="64" customFormat="1">
      <c r="A16" s="65"/>
      <c r="B16" s="8"/>
      <c r="C16" s="238" t="s">
        <v>98</v>
      </c>
      <c r="D16" s="57"/>
      <c r="E16" s="83"/>
      <c r="F16" s="162"/>
      <c r="G16" s="130"/>
      <c r="H16" s="47" t="str">
        <f t="shared" si="0"/>
        <v/>
      </c>
      <c r="I16" s="174"/>
      <c r="J16" s="390"/>
      <c r="K16" s="131"/>
      <c r="L16" s="47" t="str">
        <f t="shared" si="7"/>
        <v/>
      </c>
      <c r="M16" s="174"/>
      <c r="N16" s="413"/>
      <c r="O16" s="130"/>
      <c r="P16" s="47" t="str">
        <f t="shared" si="5"/>
        <v/>
      </c>
      <c r="Q16" s="174"/>
      <c r="R16" s="395" t="str">
        <f t="shared" si="6"/>
        <v/>
      </c>
      <c r="S16" s="10"/>
      <c r="T16" s="10"/>
      <c r="U16" s="41" t="b">
        <v>0</v>
      </c>
      <c r="V16" s="134">
        <f t="shared" si="1"/>
        <v>0</v>
      </c>
      <c r="W16" s="40">
        <f t="shared" si="2"/>
        <v>0</v>
      </c>
      <c r="X16" s="40">
        <f t="shared" si="3"/>
        <v>0</v>
      </c>
      <c r="Y16" s="227">
        <f t="shared" si="4"/>
        <v>0</v>
      </c>
    </row>
    <row r="17" spans="1:25" s="64" customFormat="1">
      <c r="A17" s="65"/>
      <c r="B17" s="8"/>
      <c r="C17" s="239" t="s">
        <v>98</v>
      </c>
      <c r="D17" s="114"/>
      <c r="E17" s="95"/>
      <c r="F17" s="163"/>
      <c r="G17" s="179"/>
      <c r="H17" s="96" t="str">
        <f t="shared" si="0"/>
        <v/>
      </c>
      <c r="I17" s="174"/>
      <c r="J17" s="391"/>
      <c r="K17" s="180"/>
      <c r="L17" s="47" t="str">
        <f t="shared" si="7"/>
        <v/>
      </c>
      <c r="M17" s="174"/>
      <c r="N17" s="413"/>
      <c r="O17" s="130"/>
      <c r="P17" s="47" t="str">
        <f t="shared" si="5"/>
        <v/>
      </c>
      <c r="Q17" s="174"/>
      <c r="R17" s="395" t="str">
        <f t="shared" si="6"/>
        <v/>
      </c>
      <c r="S17" s="10"/>
      <c r="T17" s="10"/>
      <c r="U17" s="41" t="b">
        <v>0</v>
      </c>
      <c r="V17" s="134">
        <f t="shared" si="1"/>
        <v>0</v>
      </c>
      <c r="W17" s="40">
        <f t="shared" si="2"/>
        <v>0</v>
      </c>
      <c r="X17" s="40">
        <f t="shared" si="3"/>
        <v>0</v>
      </c>
      <c r="Y17" s="227">
        <f t="shared" si="4"/>
        <v>0</v>
      </c>
    </row>
    <row r="18" spans="1:25" s="64" customFormat="1">
      <c r="A18" s="65"/>
      <c r="B18" s="8"/>
      <c r="C18" s="239" t="s">
        <v>98</v>
      </c>
      <c r="D18" s="114"/>
      <c r="E18" s="95"/>
      <c r="F18" s="163"/>
      <c r="G18" s="179"/>
      <c r="H18" s="96" t="str">
        <f t="shared" si="0"/>
        <v/>
      </c>
      <c r="I18" s="174"/>
      <c r="J18" s="391"/>
      <c r="K18" s="180"/>
      <c r="L18" s="47" t="str">
        <f t="shared" si="7"/>
        <v/>
      </c>
      <c r="M18" s="174"/>
      <c r="N18" s="413"/>
      <c r="O18" s="130"/>
      <c r="P18" s="47" t="str">
        <f t="shared" si="5"/>
        <v/>
      </c>
      <c r="Q18" s="174"/>
      <c r="R18" s="395" t="str">
        <f t="shared" si="6"/>
        <v/>
      </c>
      <c r="S18" s="10"/>
      <c r="T18" s="10"/>
      <c r="U18" s="41" t="b">
        <v>0</v>
      </c>
      <c r="V18" s="134">
        <f t="shared" si="1"/>
        <v>0</v>
      </c>
      <c r="W18" s="40">
        <f t="shared" si="2"/>
        <v>0</v>
      </c>
      <c r="X18" s="40">
        <f t="shared" si="3"/>
        <v>0</v>
      </c>
      <c r="Y18" s="227">
        <f t="shared" si="4"/>
        <v>0</v>
      </c>
    </row>
    <row r="19" spans="1:25" s="64" customFormat="1">
      <c r="A19" s="65"/>
      <c r="B19" s="8"/>
      <c r="C19" s="239" t="s">
        <v>98</v>
      </c>
      <c r="D19" s="114"/>
      <c r="E19" s="95"/>
      <c r="F19" s="163"/>
      <c r="G19" s="179"/>
      <c r="H19" s="96" t="str">
        <f t="shared" si="0"/>
        <v/>
      </c>
      <c r="I19" s="174"/>
      <c r="J19" s="391"/>
      <c r="K19" s="180"/>
      <c r="L19" s="47" t="str">
        <f t="shared" si="7"/>
        <v/>
      </c>
      <c r="M19" s="174"/>
      <c r="N19" s="413"/>
      <c r="O19" s="130"/>
      <c r="P19" s="47" t="str">
        <f t="shared" si="5"/>
        <v/>
      </c>
      <c r="Q19" s="174"/>
      <c r="R19" s="395" t="str">
        <f t="shared" si="6"/>
        <v/>
      </c>
      <c r="S19" s="10"/>
      <c r="T19" s="10"/>
      <c r="U19" s="41" t="b">
        <v>0</v>
      </c>
      <c r="V19" s="134">
        <f t="shared" si="1"/>
        <v>0</v>
      </c>
      <c r="W19" s="40">
        <f t="shared" si="2"/>
        <v>0</v>
      </c>
      <c r="X19" s="40">
        <f t="shared" si="3"/>
        <v>0</v>
      </c>
      <c r="Y19" s="227">
        <f t="shared" si="4"/>
        <v>0</v>
      </c>
    </row>
    <row r="20" spans="1:25" s="64" customFormat="1">
      <c r="A20" s="65"/>
      <c r="B20" s="8"/>
      <c r="C20" s="239" t="s">
        <v>98</v>
      </c>
      <c r="D20" s="114"/>
      <c r="E20" s="95"/>
      <c r="F20" s="163"/>
      <c r="G20" s="179"/>
      <c r="H20" s="96" t="str">
        <f t="shared" si="0"/>
        <v/>
      </c>
      <c r="I20" s="174"/>
      <c r="J20" s="391"/>
      <c r="K20" s="180"/>
      <c r="L20" s="47" t="str">
        <f t="shared" si="7"/>
        <v/>
      </c>
      <c r="M20" s="174"/>
      <c r="N20" s="413"/>
      <c r="O20" s="130"/>
      <c r="P20" s="47" t="str">
        <f t="shared" si="5"/>
        <v/>
      </c>
      <c r="Q20" s="174"/>
      <c r="R20" s="395" t="str">
        <f t="shared" si="6"/>
        <v/>
      </c>
      <c r="S20" s="10"/>
      <c r="T20" s="10"/>
      <c r="U20" s="41" t="b">
        <v>0</v>
      </c>
      <c r="V20" s="134">
        <f t="shared" si="1"/>
        <v>0</v>
      </c>
      <c r="W20" s="40">
        <f t="shared" si="2"/>
        <v>0</v>
      </c>
      <c r="X20" s="40">
        <f t="shared" si="3"/>
        <v>0</v>
      </c>
      <c r="Y20" s="227">
        <f t="shared" si="4"/>
        <v>0</v>
      </c>
    </row>
    <row r="21" spans="1:25" s="64" customFormat="1">
      <c r="A21" s="65"/>
      <c r="B21" s="8"/>
      <c r="C21" s="239" t="s">
        <v>98</v>
      </c>
      <c r="D21" s="114"/>
      <c r="E21" s="95"/>
      <c r="F21" s="163"/>
      <c r="G21" s="179"/>
      <c r="H21" s="96" t="str">
        <f t="shared" si="0"/>
        <v/>
      </c>
      <c r="I21" s="174"/>
      <c r="J21" s="391"/>
      <c r="K21" s="180"/>
      <c r="L21" s="47" t="str">
        <f t="shared" si="7"/>
        <v/>
      </c>
      <c r="M21" s="174"/>
      <c r="N21" s="413"/>
      <c r="O21" s="130"/>
      <c r="P21" s="47" t="str">
        <f t="shared" si="5"/>
        <v/>
      </c>
      <c r="Q21" s="174"/>
      <c r="R21" s="395" t="str">
        <f t="shared" si="6"/>
        <v/>
      </c>
      <c r="S21" s="10"/>
      <c r="T21" s="10"/>
      <c r="U21" s="41" t="b">
        <v>0</v>
      </c>
      <c r="V21" s="134">
        <f t="shared" si="1"/>
        <v>0</v>
      </c>
      <c r="W21" s="40">
        <f t="shared" si="2"/>
        <v>0</v>
      </c>
      <c r="X21" s="40">
        <f t="shared" si="3"/>
        <v>0</v>
      </c>
      <c r="Y21" s="227">
        <f t="shared" si="4"/>
        <v>0</v>
      </c>
    </row>
    <row r="22" spans="1:25" s="64" customFormat="1">
      <c r="A22" s="65"/>
      <c r="B22" s="8"/>
      <c r="C22" s="239" t="s">
        <v>98</v>
      </c>
      <c r="D22" s="114"/>
      <c r="E22" s="95"/>
      <c r="F22" s="163"/>
      <c r="G22" s="179"/>
      <c r="H22" s="96" t="str">
        <f t="shared" si="0"/>
        <v/>
      </c>
      <c r="I22" s="174"/>
      <c r="J22" s="391"/>
      <c r="K22" s="180"/>
      <c r="L22" s="47" t="str">
        <f t="shared" si="7"/>
        <v/>
      </c>
      <c r="M22" s="174"/>
      <c r="N22" s="413"/>
      <c r="O22" s="130"/>
      <c r="P22" s="47" t="str">
        <f t="shared" si="5"/>
        <v/>
      </c>
      <c r="Q22" s="174"/>
      <c r="R22" s="395" t="str">
        <f t="shared" si="6"/>
        <v/>
      </c>
      <c r="S22" s="10"/>
      <c r="T22" s="10"/>
      <c r="U22" s="41" t="b">
        <v>0</v>
      </c>
      <c r="V22" s="134">
        <f t="shared" si="1"/>
        <v>0</v>
      </c>
      <c r="W22" s="40">
        <f t="shared" si="2"/>
        <v>0</v>
      </c>
      <c r="X22" s="40">
        <f t="shared" si="3"/>
        <v>0</v>
      </c>
      <c r="Y22" s="227">
        <f t="shared" si="4"/>
        <v>0</v>
      </c>
    </row>
    <row r="23" spans="1:25" s="64" customFormat="1">
      <c r="A23" s="65"/>
      <c r="B23" s="8"/>
      <c r="C23" s="239" t="s">
        <v>98</v>
      </c>
      <c r="D23" s="114"/>
      <c r="E23" s="95"/>
      <c r="F23" s="163"/>
      <c r="G23" s="179"/>
      <c r="H23" s="96" t="str">
        <f t="shared" si="0"/>
        <v/>
      </c>
      <c r="I23" s="174"/>
      <c r="J23" s="391"/>
      <c r="K23" s="180"/>
      <c r="L23" s="47" t="str">
        <f t="shared" si="7"/>
        <v/>
      </c>
      <c r="M23" s="174"/>
      <c r="N23" s="413"/>
      <c r="O23" s="130"/>
      <c r="P23" s="47" t="str">
        <f t="shared" si="5"/>
        <v/>
      </c>
      <c r="Q23" s="174"/>
      <c r="R23" s="395" t="str">
        <f t="shared" si="6"/>
        <v/>
      </c>
      <c r="S23" s="10"/>
      <c r="T23" s="10"/>
      <c r="U23" s="41" t="b">
        <v>0</v>
      </c>
      <c r="V23" s="134">
        <f t="shared" si="1"/>
        <v>0</v>
      </c>
      <c r="W23" s="40">
        <f t="shared" si="2"/>
        <v>0</v>
      </c>
      <c r="X23" s="40">
        <f t="shared" si="3"/>
        <v>0</v>
      </c>
      <c r="Y23" s="227">
        <f t="shared" si="4"/>
        <v>0</v>
      </c>
    </row>
    <row r="24" spans="1:25" s="64" customFormat="1">
      <c r="A24" s="65"/>
      <c r="B24" s="8"/>
      <c r="C24" s="239" t="s">
        <v>98</v>
      </c>
      <c r="D24" s="114"/>
      <c r="E24" s="95"/>
      <c r="F24" s="163"/>
      <c r="G24" s="179"/>
      <c r="H24" s="96" t="str">
        <f t="shared" si="0"/>
        <v/>
      </c>
      <c r="I24" s="174"/>
      <c r="J24" s="391"/>
      <c r="K24" s="180"/>
      <c r="L24" s="47" t="str">
        <f t="shared" si="7"/>
        <v/>
      </c>
      <c r="M24" s="174"/>
      <c r="N24" s="413"/>
      <c r="O24" s="130"/>
      <c r="P24" s="47" t="str">
        <f t="shared" si="5"/>
        <v/>
      </c>
      <c r="Q24" s="174"/>
      <c r="R24" s="395" t="str">
        <f t="shared" si="6"/>
        <v/>
      </c>
      <c r="S24" s="10"/>
      <c r="T24" s="10"/>
      <c r="U24" s="41" t="b">
        <v>0</v>
      </c>
      <c r="V24" s="134">
        <f t="shared" si="1"/>
        <v>0</v>
      </c>
      <c r="W24" s="40">
        <f t="shared" si="2"/>
        <v>0</v>
      </c>
      <c r="X24" s="40">
        <f t="shared" si="3"/>
        <v>0</v>
      </c>
      <c r="Y24" s="227">
        <f t="shared" si="4"/>
        <v>0</v>
      </c>
    </row>
    <row r="25" spans="1:25" s="64" customFormat="1">
      <c r="A25" s="65"/>
      <c r="B25" s="8"/>
      <c r="C25" s="239" t="s">
        <v>98</v>
      </c>
      <c r="D25" s="114"/>
      <c r="E25" s="95"/>
      <c r="F25" s="163"/>
      <c r="G25" s="179"/>
      <c r="H25" s="96" t="str">
        <f t="shared" si="0"/>
        <v/>
      </c>
      <c r="I25" s="174"/>
      <c r="J25" s="391"/>
      <c r="K25" s="180"/>
      <c r="L25" s="47" t="str">
        <f t="shared" si="7"/>
        <v/>
      </c>
      <c r="M25" s="174"/>
      <c r="N25" s="413"/>
      <c r="O25" s="130"/>
      <c r="P25" s="47" t="str">
        <f t="shared" si="5"/>
        <v/>
      </c>
      <c r="Q25" s="174"/>
      <c r="R25" s="395" t="str">
        <f t="shared" si="6"/>
        <v/>
      </c>
      <c r="S25" s="10"/>
      <c r="T25" s="10"/>
      <c r="U25" s="41" t="b">
        <v>0</v>
      </c>
      <c r="V25" s="134">
        <f t="shared" si="1"/>
        <v>0</v>
      </c>
      <c r="W25" s="40">
        <f t="shared" si="2"/>
        <v>0</v>
      </c>
      <c r="X25" s="40">
        <f t="shared" si="3"/>
        <v>0</v>
      </c>
      <c r="Y25" s="227">
        <f t="shared" si="4"/>
        <v>0</v>
      </c>
    </row>
    <row r="26" spans="1:25" s="64" customFormat="1">
      <c r="A26" s="65"/>
      <c r="B26" s="8"/>
      <c r="C26" s="239" t="s">
        <v>98</v>
      </c>
      <c r="D26" s="114"/>
      <c r="E26" s="95"/>
      <c r="F26" s="163"/>
      <c r="G26" s="179"/>
      <c r="H26" s="96" t="str">
        <f t="shared" si="0"/>
        <v/>
      </c>
      <c r="I26" s="174"/>
      <c r="J26" s="391"/>
      <c r="K26" s="180"/>
      <c r="L26" s="47" t="str">
        <f t="shared" si="7"/>
        <v/>
      </c>
      <c r="M26" s="174"/>
      <c r="N26" s="413"/>
      <c r="O26" s="130"/>
      <c r="P26" s="47" t="str">
        <f t="shared" si="5"/>
        <v/>
      </c>
      <c r="Q26" s="174"/>
      <c r="R26" s="395" t="str">
        <f t="shared" si="6"/>
        <v/>
      </c>
      <c r="S26" s="10"/>
      <c r="T26" s="10"/>
      <c r="U26" s="41" t="b">
        <v>0</v>
      </c>
      <c r="V26" s="134">
        <f t="shared" si="1"/>
        <v>0</v>
      </c>
      <c r="W26" s="40">
        <f t="shared" si="2"/>
        <v>0</v>
      </c>
      <c r="X26" s="40">
        <f t="shared" si="3"/>
        <v>0</v>
      </c>
      <c r="Y26" s="227">
        <f t="shared" si="4"/>
        <v>0</v>
      </c>
    </row>
    <row r="27" spans="1:25" s="64" customFormat="1">
      <c r="A27" s="65"/>
      <c r="B27" s="8"/>
      <c r="C27" s="240" t="s">
        <v>98</v>
      </c>
      <c r="D27" s="62"/>
      <c r="E27" s="84"/>
      <c r="F27" s="164"/>
      <c r="G27" s="132"/>
      <c r="H27" s="61" t="str">
        <f t="shared" si="0"/>
        <v/>
      </c>
      <c r="I27" s="175"/>
      <c r="J27" s="392"/>
      <c r="K27" s="133"/>
      <c r="L27" s="61" t="str">
        <f>IF(U27=TRUE,K27*J27*X27,"")</f>
        <v/>
      </c>
      <c r="M27" s="175"/>
      <c r="N27" s="414"/>
      <c r="O27" s="132"/>
      <c r="P27" s="61" t="str">
        <f t="shared" si="5"/>
        <v/>
      </c>
      <c r="Q27" s="175"/>
      <c r="R27" s="394" t="str">
        <f t="shared" si="6"/>
        <v/>
      </c>
      <c r="S27" s="10"/>
      <c r="T27" s="10"/>
      <c r="U27" s="41" t="b">
        <v>0</v>
      </c>
      <c r="V27" s="134">
        <f t="shared" si="1"/>
        <v>0</v>
      </c>
      <c r="W27" s="40">
        <f t="shared" si="2"/>
        <v>0</v>
      </c>
      <c r="X27" s="40">
        <f t="shared" si="3"/>
        <v>0</v>
      </c>
      <c r="Y27" s="227">
        <f t="shared" si="4"/>
        <v>0</v>
      </c>
    </row>
    <row r="28" spans="1:25">
      <c r="C28" s="3"/>
      <c r="U28" s="14"/>
      <c r="W28" s="9"/>
    </row>
    <row r="29" spans="1:25">
      <c r="C29" s="21" t="s">
        <v>11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>
        <f>SUM(R4:R27)</f>
        <v>0</v>
      </c>
      <c r="S29" s="5"/>
      <c r="T29" s="5"/>
      <c r="U29" s="14"/>
      <c r="W29" s="9"/>
    </row>
    <row r="30" spans="1:25">
      <c r="C30" s="3"/>
      <c r="W30" s="9"/>
    </row>
    <row r="31" spans="1:25">
      <c r="C31" s="3"/>
    </row>
    <row r="32" spans="1:25">
      <c r="C32" s="3"/>
    </row>
    <row r="33" spans="1:3" hidden="1">
      <c r="A33" s="65"/>
      <c r="C33" s="3"/>
    </row>
    <row r="34" spans="1:3" hidden="1">
      <c r="C34" s="3"/>
    </row>
    <row r="35" spans="1:3" hidden="1">
      <c r="C35" s="3"/>
    </row>
    <row r="36" spans="1:3" hidden="1">
      <c r="C36" s="3"/>
    </row>
    <row r="37" spans="1:3" hidden="1">
      <c r="C37" s="3"/>
    </row>
    <row r="38" spans="1:3" hidden="1">
      <c r="C38" s="3"/>
    </row>
    <row r="39" spans="1:3" hidden="1">
      <c r="C39" s="3"/>
    </row>
    <row r="40" spans="1:3" hidden="1"/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</sheetData>
  <sheetProtection password="ED2C" sheet="1" objects="1" scenarios="1"/>
  <mergeCells count="3">
    <mergeCell ref="I2:I3"/>
    <mergeCell ref="M2:M3"/>
    <mergeCell ref="Q2:Q3"/>
  </mergeCells>
  <conditionalFormatting sqref="D4:E27">
    <cfRule type="expression" dxfId="162" priority="148">
      <formula>U4=FALSE</formula>
    </cfRule>
  </conditionalFormatting>
  <conditionalFormatting sqref="C4:C27">
    <cfRule type="expression" dxfId="161" priority="145">
      <formula>U4=FALSE</formula>
    </cfRule>
  </conditionalFormatting>
  <conditionalFormatting sqref="F4:H27 R4:R27 P4:P27 J4:L27">
    <cfRule type="expression" dxfId="160" priority="144">
      <formula>$U4=FALSE</formula>
    </cfRule>
  </conditionalFormatting>
  <conditionalFormatting sqref="P4:P27 K4:L27">
    <cfRule type="expression" dxfId="159" priority="134">
      <formula>$X$3=FALSE</formula>
    </cfRule>
  </conditionalFormatting>
  <conditionalFormatting sqref="F4:F5">
    <cfRule type="expression" dxfId="158" priority="86">
      <formula>$U4=FALSE</formula>
    </cfRule>
  </conditionalFormatting>
  <conditionalFormatting sqref="E4:G27 J4:K27">
    <cfRule type="expression" dxfId="157" priority="85">
      <formula>$U4=FALSE</formula>
    </cfRule>
  </conditionalFormatting>
  <conditionalFormatting sqref="F7:F10">
    <cfRule type="expression" dxfId="156" priority="77">
      <formula>$U7=FALSE</formula>
    </cfRule>
  </conditionalFormatting>
  <conditionalFormatting sqref="E7:E10">
    <cfRule type="expression" dxfId="155" priority="76">
      <formula>$U7=FALSE</formula>
    </cfRule>
  </conditionalFormatting>
  <conditionalFormatting sqref="K4:K27">
    <cfRule type="expression" dxfId="154" priority="272">
      <formula>$X$3=FALSE</formula>
    </cfRule>
  </conditionalFormatting>
  <conditionalFormatting sqref="G4:H27">
    <cfRule type="expression" dxfId="153" priority="437">
      <formula>$W$3=FALSE</formula>
    </cfRule>
  </conditionalFormatting>
  <conditionalFormatting sqref="E4:G27">
    <cfRule type="expression" dxfId="152" priority="439">
      <formula>$W$3=FALSE</formula>
    </cfRule>
  </conditionalFormatting>
  <conditionalFormatting sqref="O4:O27">
    <cfRule type="expression" dxfId="151" priority="28">
      <formula>$Y$3=FALSE</formula>
    </cfRule>
  </conditionalFormatting>
  <conditionalFormatting sqref="N4:N27">
    <cfRule type="expression" dxfId="150" priority="27">
      <formula>$Y$3=FALSE</formula>
    </cfRule>
  </conditionalFormatting>
  <conditionalFormatting sqref="N5:O5">
    <cfRule type="expression" dxfId="149" priority="26">
      <formula>$U$5=FALSE</formula>
    </cfRule>
  </conditionalFormatting>
  <conditionalFormatting sqref="N6:O6">
    <cfRule type="expression" dxfId="148" priority="25">
      <formula>$U$6=FALSE</formula>
    </cfRule>
  </conditionalFormatting>
  <conditionalFormatting sqref="N4:O4">
    <cfRule type="expression" dxfId="147" priority="24">
      <formula>$U$4=FALSE</formula>
    </cfRule>
  </conditionalFormatting>
  <conditionalFormatting sqref="N7:O7">
    <cfRule type="expression" dxfId="146" priority="23">
      <formula>$U$7=FALSE</formula>
    </cfRule>
  </conditionalFormatting>
  <conditionalFormatting sqref="N8:O8">
    <cfRule type="expression" dxfId="145" priority="22">
      <formula>$U$8=FALSE</formula>
    </cfRule>
  </conditionalFormatting>
  <conditionalFormatting sqref="N9:O9">
    <cfRule type="expression" dxfId="144" priority="21">
      <formula>$U$9=FALSE</formula>
    </cfRule>
  </conditionalFormatting>
  <conditionalFormatting sqref="N10:O10">
    <cfRule type="expression" dxfId="143" priority="20">
      <formula>$U$10=FALSE</formula>
    </cfRule>
  </conditionalFormatting>
  <conditionalFormatting sqref="N11:O11">
    <cfRule type="expression" dxfId="142" priority="19">
      <formula>$U$11=FALSE</formula>
    </cfRule>
  </conditionalFormatting>
  <conditionalFormatting sqref="N12:O12">
    <cfRule type="expression" dxfId="141" priority="18">
      <formula>$U$12=FALSE</formula>
    </cfRule>
  </conditionalFormatting>
  <conditionalFormatting sqref="N13:O13">
    <cfRule type="expression" dxfId="140" priority="17">
      <formula>$U$13=FALSE</formula>
    </cfRule>
  </conditionalFormatting>
  <conditionalFormatting sqref="N14:O14">
    <cfRule type="expression" dxfId="139" priority="16">
      <formula>$U$14=FALSE</formula>
    </cfRule>
  </conditionalFormatting>
  <conditionalFormatting sqref="N15:O15">
    <cfRule type="expression" dxfId="138" priority="15">
      <formula>$U$15=FALSE</formula>
    </cfRule>
  </conditionalFormatting>
  <conditionalFormatting sqref="N16:O16">
    <cfRule type="expression" dxfId="137" priority="14">
      <formula>$U$16=FALSE</formula>
    </cfRule>
  </conditionalFormatting>
  <conditionalFormatting sqref="N17:O17">
    <cfRule type="expression" dxfId="136" priority="13">
      <formula>$U$17=FALSE</formula>
    </cfRule>
  </conditionalFormatting>
  <conditionalFormatting sqref="N18:O18">
    <cfRule type="expression" dxfId="135" priority="12">
      <formula>$U$18=FALSE</formula>
    </cfRule>
  </conditionalFormatting>
  <conditionalFormatting sqref="N19:O19">
    <cfRule type="expression" dxfId="134" priority="11">
      <formula>$U$19=FALSE</formula>
    </cfRule>
  </conditionalFormatting>
  <conditionalFormatting sqref="N20:O20">
    <cfRule type="expression" dxfId="133" priority="10">
      <formula>$U$20=FALSE</formula>
    </cfRule>
  </conditionalFormatting>
  <conditionalFormatting sqref="N21:O21">
    <cfRule type="expression" dxfId="132" priority="9">
      <formula>$U$21=FALSE</formula>
    </cfRule>
  </conditionalFormatting>
  <conditionalFormatting sqref="N22:O22">
    <cfRule type="expression" dxfId="131" priority="8">
      <formula>$U$22=FALSE</formula>
    </cfRule>
  </conditionalFormatting>
  <conditionalFormatting sqref="N23:O23">
    <cfRule type="expression" dxfId="130" priority="7">
      <formula>$U$23=FALSE</formula>
    </cfRule>
  </conditionalFormatting>
  <conditionalFormatting sqref="N24:O24">
    <cfRule type="expression" dxfId="129" priority="6">
      <formula>$U$24=FALSE</formula>
    </cfRule>
  </conditionalFormatting>
  <conditionalFormatting sqref="N25:O25">
    <cfRule type="expression" dxfId="128" priority="5">
      <formula>$U$25=FALSE</formula>
    </cfRule>
  </conditionalFormatting>
  <conditionalFormatting sqref="N26:O26">
    <cfRule type="expression" dxfId="127" priority="4">
      <formula>$U$26=FALSE</formula>
    </cfRule>
  </conditionalFormatting>
  <conditionalFormatting sqref="N27:O27">
    <cfRule type="expression" dxfId="126" priority="3">
      <formula>$U$27=FALSE</formula>
    </cfRule>
  </conditionalFormatting>
  <conditionalFormatting sqref="J4:K27">
    <cfRule type="expression" dxfId="125" priority="2">
      <formula>$X$3=FALSE</formula>
    </cfRule>
  </conditionalFormatting>
  <conditionalFormatting sqref="J8">
    <cfRule type="expression" dxfId="124" priority="1">
      <formula>$U8=FALSE</formula>
    </cfRule>
  </conditionalFormatting>
  <dataValidations count="3">
    <dataValidation type="decimal" operator="greaterThanOrEqual" allowBlank="1" showInputMessage="1" showErrorMessage="1" sqref="G4:G27 K4:K27">
      <formula1>0</formula1>
    </dataValidation>
    <dataValidation type="decimal" allowBlank="1" showInputMessage="1" showErrorMessage="1" sqref="F4:F27">
      <formula1>0</formula1>
      <formula2>365</formula2>
    </dataValidation>
    <dataValidation type="whole" operator="greaterThanOrEqual" allowBlank="1" showInputMessage="1" showErrorMessage="1" sqref="E4:E27">
      <formula1>0</formula1>
    </dataValidation>
  </dataValidations>
  <pageMargins left="0.2" right="0.2" top="0.75" bottom="0.75" header="0.3" footer="0.3"/>
  <pageSetup fitToWidth="0" fitToHeight="0" orientation="landscape" r:id="rId1"/>
  <headerFooter>
    <oddHeader>&amp;LTrue Cost of Winter Maintenance Estimation Tool
&amp;"-,Italic"Preliminary Draft&amp;R&amp;D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6">
    <tabColor theme="6" tint="-0.499984740745262"/>
  </sheetPr>
  <dimension ref="A1:AD49"/>
  <sheetViews>
    <sheetView showGridLines="0" zoomScaleNormal="100" workbookViewId="0"/>
  </sheetViews>
  <sheetFormatPr defaultColWidth="0" defaultRowHeight="15" zeroHeight="1"/>
  <cols>
    <col min="1" max="2" width="2.140625" style="3" customWidth="1"/>
    <col min="3" max="3" width="42.42578125" style="3" customWidth="1"/>
    <col min="4" max="4" width="8.5703125" style="64" customWidth="1"/>
    <col min="5" max="5" width="9.140625" style="64" customWidth="1"/>
    <col min="6" max="9" width="9.140625" style="3" customWidth="1"/>
    <col min="10" max="10" width="10.42578125" style="3" customWidth="1"/>
    <col min="11" max="11" width="12.5703125" style="3" customWidth="1"/>
    <col min="12" max="12" width="8.28515625" style="3" customWidth="1"/>
    <col min="13" max="13" width="2.140625" style="3" customWidth="1"/>
    <col min="14" max="14" width="9.140625" style="64" hidden="1" customWidth="1"/>
    <col min="15" max="16" width="9.140625" style="3" hidden="1" customWidth="1"/>
    <col min="17" max="17" width="9.140625" style="64" hidden="1" customWidth="1"/>
    <col min="18" max="18" width="28.7109375" style="3" hidden="1" customWidth="1"/>
    <col min="19" max="16384" width="9.140625" style="3" hidden="1"/>
  </cols>
  <sheetData>
    <row r="1" spans="3:30"/>
    <row r="2" spans="3:30" ht="45">
      <c r="C2" s="285" t="s">
        <v>569</v>
      </c>
      <c r="D2" s="29" t="s">
        <v>26</v>
      </c>
      <c r="E2" s="29" t="s">
        <v>99</v>
      </c>
      <c r="F2" s="29" t="s">
        <v>100</v>
      </c>
      <c r="G2" s="29" t="s">
        <v>590</v>
      </c>
      <c r="H2" s="29" t="s">
        <v>24</v>
      </c>
      <c r="I2" s="29" t="s">
        <v>21</v>
      </c>
      <c r="J2" s="29" t="s">
        <v>19</v>
      </c>
      <c r="K2" s="30" t="s">
        <v>27</v>
      </c>
    </row>
    <row r="3" spans="3:30" s="64" customFormat="1" ht="15" customHeight="1">
      <c r="C3" s="101"/>
      <c r="D3" s="115"/>
      <c r="E3" s="102"/>
      <c r="F3" s="102"/>
      <c r="G3" s="102"/>
      <c r="H3" s="102"/>
      <c r="I3" s="102"/>
      <c r="J3" s="102"/>
      <c r="K3" s="103"/>
      <c r="O3" s="181" t="s">
        <v>81</v>
      </c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35"/>
      <c r="AB3" s="135"/>
      <c r="AC3" s="135"/>
      <c r="AD3" s="135"/>
    </row>
    <row r="4" spans="3:30">
      <c r="C4" s="157" t="s">
        <v>17</v>
      </c>
      <c r="D4" s="100"/>
      <c r="E4" s="100"/>
      <c r="F4" s="38"/>
      <c r="G4" s="38"/>
      <c r="H4" s="38"/>
      <c r="I4" s="38"/>
      <c r="J4" s="38"/>
      <c r="K4" s="39"/>
      <c r="O4" s="183" t="s">
        <v>92</v>
      </c>
      <c r="P4" s="40" t="b">
        <v>0</v>
      </c>
      <c r="Q4" s="40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</row>
    <row r="5" spans="3:30">
      <c r="C5" s="219" t="s">
        <v>110</v>
      </c>
      <c r="D5" s="66"/>
      <c r="E5" s="138"/>
      <c r="F5" s="139"/>
      <c r="G5" s="43"/>
      <c r="H5" s="165"/>
      <c r="I5" s="44"/>
      <c r="J5" s="45" t="str">
        <f>IF(Q5=TRUE,G5*H5*I5*P5,"")</f>
        <v/>
      </c>
      <c r="K5" s="46" t="str">
        <f>IF(Q5=TRUE,IF(P4=TRUE,Z6*J5,F5*J5),"")</f>
        <v/>
      </c>
      <c r="O5" s="183"/>
      <c r="P5" s="135">
        <f>IF(Q5=TRUE,1,0)</f>
        <v>0</v>
      </c>
      <c r="Q5" s="135" t="b">
        <v>0</v>
      </c>
      <c r="R5" s="135" t="s">
        <v>80</v>
      </c>
      <c r="S5" s="184" t="s">
        <v>82</v>
      </c>
      <c r="T5" s="184" t="s">
        <v>83</v>
      </c>
      <c r="U5" s="184" t="s">
        <v>84</v>
      </c>
      <c r="V5" s="184" t="s">
        <v>85</v>
      </c>
      <c r="W5" s="184" t="s">
        <v>86</v>
      </c>
      <c r="X5" s="184" t="s">
        <v>87</v>
      </c>
      <c r="Y5" s="135"/>
      <c r="Z5" s="135"/>
      <c r="AA5" s="135"/>
      <c r="AB5" s="135"/>
      <c r="AC5" s="135"/>
      <c r="AD5" s="135"/>
    </row>
    <row r="6" spans="3:30">
      <c r="C6" s="156" t="s">
        <v>111</v>
      </c>
      <c r="D6" s="67"/>
      <c r="E6" s="140"/>
      <c r="F6" s="130"/>
      <c r="G6" s="48"/>
      <c r="H6" s="166"/>
      <c r="I6" s="49"/>
      <c r="J6" s="50" t="str">
        <f>IF(Q7=TRUE,G6*H6*I6*P7,"")</f>
        <v/>
      </c>
      <c r="K6" s="51" t="str">
        <f>IF(Q7=TRUE,IF(P4=TRUE,Z8*J6,F6*J6),"")</f>
        <v/>
      </c>
      <c r="O6" s="183"/>
      <c r="P6" s="135"/>
      <c r="Q6" s="135"/>
      <c r="R6" s="135"/>
      <c r="S6" s="137">
        <v>42.5</v>
      </c>
      <c r="T6" s="137">
        <f>S6+5</f>
        <v>47.5</v>
      </c>
      <c r="U6" s="137">
        <f>T6+5</f>
        <v>52.5</v>
      </c>
      <c r="V6" s="137">
        <f>U6+5</f>
        <v>57.5</v>
      </c>
      <c r="W6" s="137">
        <f>V6+5</f>
        <v>62.5</v>
      </c>
      <c r="X6" s="137">
        <f>W6+5</f>
        <v>67.5</v>
      </c>
      <c r="Y6" s="135"/>
      <c r="Z6" s="137">
        <f>SUMIFS(S6:X6,S5:X5,E5)</f>
        <v>0</v>
      </c>
      <c r="AA6" s="135"/>
      <c r="AB6" s="135"/>
      <c r="AC6" s="135"/>
      <c r="AD6" s="135"/>
    </row>
    <row r="7" spans="3:30">
      <c r="C7" s="156" t="s">
        <v>112</v>
      </c>
      <c r="D7" s="67"/>
      <c r="E7" s="140"/>
      <c r="F7" s="130"/>
      <c r="G7" s="48"/>
      <c r="H7" s="166"/>
      <c r="I7" s="49"/>
      <c r="J7" s="50" t="str">
        <f>IF(Q9=TRUE,G7*H7*I7*P9,"")</f>
        <v/>
      </c>
      <c r="K7" s="51" t="str">
        <f>IF(Q9=TRUE,IF(P4=TRUE,Z10*J7,F7*J7),"")</f>
        <v/>
      </c>
      <c r="O7" s="183"/>
      <c r="P7" s="135">
        <f>IF(Q7=TRUE,1,0)</f>
        <v>0</v>
      </c>
      <c r="Q7" s="135" t="b">
        <v>0</v>
      </c>
      <c r="R7" s="135" t="s">
        <v>79</v>
      </c>
      <c r="S7" s="184" t="s">
        <v>88</v>
      </c>
      <c r="T7" s="184" t="s">
        <v>82</v>
      </c>
      <c r="U7" s="184" t="s">
        <v>83</v>
      </c>
      <c r="V7" s="184" t="s">
        <v>84</v>
      </c>
      <c r="W7" s="184" t="s">
        <v>85</v>
      </c>
      <c r="X7" s="184" t="s">
        <v>86</v>
      </c>
      <c r="Y7" s="184"/>
      <c r="Z7" s="135"/>
      <c r="AA7" s="135"/>
      <c r="AB7" s="135"/>
      <c r="AC7" s="135"/>
      <c r="AD7" s="135"/>
    </row>
    <row r="8" spans="3:30">
      <c r="C8" s="156" t="s">
        <v>113</v>
      </c>
      <c r="D8" s="67"/>
      <c r="E8" s="140"/>
      <c r="F8" s="130"/>
      <c r="G8" s="48"/>
      <c r="H8" s="166"/>
      <c r="I8" s="49"/>
      <c r="J8" s="50" t="str">
        <f>IF(Q11=TRUE,G8*H8*I8*P11,"")</f>
        <v/>
      </c>
      <c r="K8" s="51" t="str">
        <f>IF(Q11=TRUE,IF(P4=TRUE,Z12*J8,F8*J8),"")</f>
        <v/>
      </c>
      <c r="O8" s="183"/>
      <c r="P8" s="135"/>
      <c r="Q8" s="135"/>
      <c r="R8" s="135"/>
      <c r="S8" s="137">
        <v>37.5</v>
      </c>
      <c r="T8" s="137">
        <f>S8+5</f>
        <v>42.5</v>
      </c>
      <c r="U8" s="137">
        <f>T8+5</f>
        <v>47.5</v>
      </c>
      <c r="V8" s="137">
        <f>U8+5</f>
        <v>52.5</v>
      </c>
      <c r="W8" s="137">
        <f>V8+5</f>
        <v>57.5</v>
      </c>
      <c r="X8" s="137">
        <f>W8+5</f>
        <v>62.5</v>
      </c>
      <c r="Y8" s="135"/>
      <c r="Z8" s="137">
        <f>SUMIFS(S8:X8,S7:X7,E6)</f>
        <v>0</v>
      </c>
      <c r="AA8" s="135"/>
      <c r="AB8" s="135"/>
      <c r="AC8" s="135"/>
      <c r="AD8" s="135"/>
    </row>
    <row r="9" spans="3:30">
      <c r="C9" s="156" t="s">
        <v>114</v>
      </c>
      <c r="D9" s="67"/>
      <c r="E9" s="140"/>
      <c r="F9" s="130"/>
      <c r="G9" s="48"/>
      <c r="H9" s="166"/>
      <c r="I9" s="49"/>
      <c r="J9" s="50" t="str">
        <f>IF(Q13=TRUE,G9*H9*I9*P13,"")</f>
        <v/>
      </c>
      <c r="K9" s="51" t="str">
        <f>IF(Q13=TRUE,IF(P4=TRUE,Z14*J9,F9*J9),"")</f>
        <v/>
      </c>
      <c r="O9" s="183"/>
      <c r="P9" s="135">
        <f>IF(Q9=TRUE,1,0)</f>
        <v>0</v>
      </c>
      <c r="Q9" s="135" t="b">
        <v>0</v>
      </c>
      <c r="R9" s="135" t="s">
        <v>75</v>
      </c>
      <c r="S9" s="184" t="s">
        <v>89</v>
      </c>
      <c r="T9" s="184" t="s">
        <v>88</v>
      </c>
      <c r="U9" s="184" t="s">
        <v>82</v>
      </c>
      <c r="V9" s="184" t="s">
        <v>83</v>
      </c>
      <c r="W9" s="184" t="s">
        <v>84</v>
      </c>
      <c r="X9" s="184" t="s">
        <v>85</v>
      </c>
      <c r="Y9" s="184"/>
      <c r="Z9" s="135"/>
      <c r="AA9" s="135"/>
      <c r="AB9" s="135"/>
      <c r="AC9" s="135"/>
      <c r="AD9" s="135"/>
    </row>
    <row r="10" spans="3:30">
      <c r="C10" s="156" t="s">
        <v>115</v>
      </c>
      <c r="D10" s="67"/>
      <c r="E10" s="140"/>
      <c r="F10" s="130"/>
      <c r="G10" s="48"/>
      <c r="H10" s="166"/>
      <c r="I10" s="49"/>
      <c r="J10" s="50" t="str">
        <f>IF(Q15=TRUE,G10*H10*I10*P15,"")</f>
        <v/>
      </c>
      <c r="K10" s="51" t="str">
        <f>IF(Q15=TRUE,IF(P4=TRUE,Z16*J10,F10*J10),"")</f>
        <v/>
      </c>
      <c r="O10" s="183"/>
      <c r="P10" s="135"/>
      <c r="Q10" s="135"/>
      <c r="R10" s="135"/>
      <c r="S10" s="137">
        <v>32.5</v>
      </c>
      <c r="T10" s="137">
        <f>S10+5</f>
        <v>37.5</v>
      </c>
      <c r="U10" s="137">
        <f>T10+5</f>
        <v>42.5</v>
      </c>
      <c r="V10" s="137">
        <f>U10+5</f>
        <v>47.5</v>
      </c>
      <c r="W10" s="137">
        <f>V10+5</f>
        <v>52.5</v>
      </c>
      <c r="X10" s="137">
        <f>W10+5</f>
        <v>57.5</v>
      </c>
      <c r="Y10" s="135"/>
      <c r="Z10" s="137">
        <f>SUMIFS(S10:X10,S9:X9,E7)</f>
        <v>0</v>
      </c>
      <c r="AA10" s="135"/>
      <c r="AB10" s="135"/>
      <c r="AC10" s="135"/>
      <c r="AD10" s="135"/>
    </row>
    <row r="11" spans="3:30" s="64" customFormat="1">
      <c r="C11" s="156" t="s">
        <v>98</v>
      </c>
      <c r="D11" s="67"/>
      <c r="E11" s="141"/>
      <c r="F11" s="130"/>
      <c r="G11" s="48"/>
      <c r="H11" s="166"/>
      <c r="I11" s="49"/>
      <c r="J11" s="50" t="str">
        <f>IF(Q17=TRUE,G11*H11*I11*P17,"")</f>
        <v/>
      </c>
      <c r="K11" s="51" t="str">
        <f>IF(Q17=TRUE,F11*J11,"")</f>
        <v/>
      </c>
      <c r="O11" s="183"/>
      <c r="P11" s="135">
        <f>IF(Q11=TRUE,1,0)</f>
        <v>0</v>
      </c>
      <c r="Q11" s="135" t="b">
        <v>0</v>
      </c>
      <c r="R11" s="135" t="s">
        <v>76</v>
      </c>
      <c r="S11" s="184" t="s">
        <v>90</v>
      </c>
      <c r="T11" s="184" t="s">
        <v>89</v>
      </c>
      <c r="U11" s="184" t="s">
        <v>88</v>
      </c>
      <c r="V11" s="184" t="s">
        <v>82</v>
      </c>
      <c r="W11" s="184" t="s">
        <v>83</v>
      </c>
      <c r="X11" s="184" t="s">
        <v>84</v>
      </c>
      <c r="Y11" s="184"/>
      <c r="Z11" s="135"/>
      <c r="AA11" s="135"/>
      <c r="AB11" s="135"/>
      <c r="AC11" s="135"/>
      <c r="AD11" s="135"/>
    </row>
    <row r="12" spans="3:30" s="64" customFormat="1">
      <c r="C12" s="156" t="s">
        <v>98</v>
      </c>
      <c r="D12" s="67"/>
      <c r="E12" s="141"/>
      <c r="F12" s="130"/>
      <c r="G12" s="48"/>
      <c r="H12" s="166"/>
      <c r="I12" s="49"/>
      <c r="J12" s="50" t="str">
        <f>IF(Q18=TRUE,G12*H12*I12*P18,"")</f>
        <v/>
      </c>
      <c r="K12" s="51" t="str">
        <f>IF(Q18=TRUE,F12*J12,"")</f>
        <v/>
      </c>
      <c r="O12" s="183"/>
      <c r="P12" s="135"/>
      <c r="Q12" s="135"/>
      <c r="R12" s="135"/>
      <c r="S12" s="185">
        <v>27.5</v>
      </c>
      <c r="T12" s="185">
        <f>S12+5</f>
        <v>32.5</v>
      </c>
      <c r="U12" s="185">
        <f>T12+5</f>
        <v>37.5</v>
      </c>
      <c r="V12" s="185">
        <f>U12+5</f>
        <v>42.5</v>
      </c>
      <c r="W12" s="185">
        <f>V12+5</f>
        <v>47.5</v>
      </c>
      <c r="X12" s="185">
        <f>W12+5</f>
        <v>52.5</v>
      </c>
      <c r="Y12" s="135"/>
      <c r="Z12" s="137">
        <f>SUMIFS(S12:X12,S11:X11,E8)</f>
        <v>0</v>
      </c>
      <c r="AA12" s="135"/>
      <c r="AB12" s="135"/>
      <c r="AC12" s="135"/>
      <c r="AD12" s="135"/>
    </row>
    <row r="13" spans="3:30" s="64" customFormat="1">
      <c r="C13" s="156" t="s">
        <v>98</v>
      </c>
      <c r="D13" s="67"/>
      <c r="E13" s="141"/>
      <c r="F13" s="130"/>
      <c r="G13" s="48"/>
      <c r="H13" s="166"/>
      <c r="I13" s="49"/>
      <c r="J13" s="50" t="str">
        <f>IF(Q19=TRUE,G13*H13*I13*P19,"")</f>
        <v/>
      </c>
      <c r="K13" s="51" t="str">
        <f>IF(Q19=TRUE,F13*J13,"")</f>
        <v/>
      </c>
      <c r="O13" s="183"/>
      <c r="P13" s="135">
        <f>IF(Q13=TRUE,1,0)</f>
        <v>0</v>
      </c>
      <c r="Q13" s="135" t="b">
        <v>0</v>
      </c>
      <c r="R13" s="135" t="s">
        <v>77</v>
      </c>
      <c r="S13" s="184" t="s">
        <v>91</v>
      </c>
      <c r="T13" s="184" t="s">
        <v>90</v>
      </c>
      <c r="U13" s="184" t="s">
        <v>89</v>
      </c>
      <c r="V13" s="184" t="s">
        <v>88</v>
      </c>
      <c r="W13" s="184" t="s">
        <v>82</v>
      </c>
      <c r="X13" s="184" t="s">
        <v>83</v>
      </c>
      <c r="Y13" s="184"/>
      <c r="Z13" s="135"/>
      <c r="AA13" s="135"/>
      <c r="AB13" s="135"/>
      <c r="AC13" s="135"/>
      <c r="AD13" s="135"/>
    </row>
    <row r="14" spans="3:30">
      <c r="C14" s="16" t="s">
        <v>18</v>
      </c>
      <c r="D14" s="25"/>
      <c r="E14" s="25"/>
      <c r="F14" s="25"/>
      <c r="G14" s="26"/>
      <c r="H14" s="27"/>
      <c r="I14" s="27"/>
      <c r="J14" s="159">
        <f>SUM(J5:J13)</f>
        <v>0</v>
      </c>
      <c r="K14" s="28">
        <f>SUM(K5:K13)</f>
        <v>0</v>
      </c>
      <c r="O14" s="183"/>
      <c r="P14" s="135"/>
      <c r="Q14" s="135"/>
      <c r="R14" s="135"/>
      <c r="S14" s="137">
        <v>22.5</v>
      </c>
      <c r="T14" s="137">
        <f>S14+5</f>
        <v>27.5</v>
      </c>
      <c r="U14" s="137">
        <f t="shared" ref="U14:X16" si="0">T14+5</f>
        <v>32.5</v>
      </c>
      <c r="V14" s="137">
        <f t="shared" si="0"/>
        <v>37.5</v>
      </c>
      <c r="W14" s="137">
        <f t="shared" si="0"/>
        <v>42.5</v>
      </c>
      <c r="X14" s="137">
        <f t="shared" si="0"/>
        <v>47.5</v>
      </c>
      <c r="Y14" s="135"/>
      <c r="Z14" s="137">
        <f>SUMIFS(S14:X14,S13:X13,E9)</f>
        <v>0</v>
      </c>
      <c r="AA14" s="135"/>
      <c r="AB14" s="135"/>
      <c r="AC14" s="135"/>
      <c r="AD14" s="135"/>
    </row>
    <row r="15" spans="3:30">
      <c r="C15" s="14"/>
      <c r="D15" s="9"/>
      <c r="E15" s="9"/>
      <c r="F15" s="9"/>
      <c r="G15" s="31"/>
      <c r="H15" s="32"/>
      <c r="I15" s="32"/>
      <c r="J15" s="24"/>
      <c r="K15" s="15"/>
      <c r="O15" s="183"/>
      <c r="P15" s="135">
        <f>IF(Q15=TRUE,1,0)</f>
        <v>0</v>
      </c>
      <c r="Q15" s="135" t="b">
        <v>0</v>
      </c>
      <c r="R15" s="135" t="s">
        <v>78</v>
      </c>
      <c r="S15" s="184" t="s">
        <v>91</v>
      </c>
      <c r="T15" s="184" t="s">
        <v>90</v>
      </c>
      <c r="U15" s="184" t="s">
        <v>89</v>
      </c>
      <c r="V15" s="184" t="s">
        <v>88</v>
      </c>
      <c r="W15" s="184" t="s">
        <v>82</v>
      </c>
      <c r="X15" s="184" t="s">
        <v>83</v>
      </c>
      <c r="Y15" s="135"/>
      <c r="Z15" s="135"/>
      <c r="AA15" s="135"/>
      <c r="AB15" s="135"/>
      <c r="AC15" s="135"/>
      <c r="AD15" s="135"/>
    </row>
    <row r="16" spans="3:30">
      <c r="C16" s="157" t="s">
        <v>31</v>
      </c>
      <c r="D16" s="100"/>
      <c r="E16" s="100"/>
      <c r="F16" s="72"/>
      <c r="G16" s="73"/>
      <c r="H16" s="74"/>
      <c r="I16" s="74"/>
      <c r="J16" s="75"/>
      <c r="K16" s="76"/>
      <c r="O16" s="183"/>
      <c r="P16" s="135"/>
      <c r="Q16" s="135"/>
      <c r="R16" s="135"/>
      <c r="S16" s="137">
        <v>22.5</v>
      </c>
      <c r="T16" s="137">
        <f>S16+5</f>
        <v>27.5</v>
      </c>
      <c r="U16" s="137">
        <f t="shared" si="0"/>
        <v>32.5</v>
      </c>
      <c r="V16" s="137">
        <f t="shared" si="0"/>
        <v>37.5</v>
      </c>
      <c r="W16" s="137">
        <f t="shared" si="0"/>
        <v>42.5</v>
      </c>
      <c r="X16" s="137">
        <f t="shared" si="0"/>
        <v>47.5</v>
      </c>
      <c r="Y16" s="135"/>
      <c r="Z16" s="137">
        <f>SUMIFS(S16:X16,S15:X15,E10)</f>
        <v>0</v>
      </c>
      <c r="AA16" s="135"/>
      <c r="AB16" s="135"/>
      <c r="AC16" s="135"/>
      <c r="AD16" s="135"/>
    </row>
    <row r="17" spans="3:30">
      <c r="C17" s="220" t="s">
        <v>110</v>
      </c>
      <c r="D17" s="116"/>
      <c r="E17" s="142"/>
      <c r="F17" s="143"/>
      <c r="G17" s="68"/>
      <c r="H17" s="167"/>
      <c r="I17" s="69"/>
      <c r="J17" s="70" t="str">
        <f>IF(Q24=TRUE,G17*H17*I17*P24,"")</f>
        <v/>
      </c>
      <c r="K17" s="71" t="str">
        <f>IF(Q24=TRUE,IF($P$23=TRUE,Z25*J17,F17*J17),"")</f>
        <v/>
      </c>
      <c r="O17" s="183"/>
      <c r="P17" s="135">
        <f>IF(Q17=TRUE,1,0)</f>
        <v>0</v>
      </c>
      <c r="Q17" s="135" t="b">
        <v>0</v>
      </c>
      <c r="R17" s="135" t="s">
        <v>69</v>
      </c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</row>
    <row r="18" spans="3:30">
      <c r="C18" s="221" t="s">
        <v>111</v>
      </c>
      <c r="D18" s="117"/>
      <c r="E18" s="144"/>
      <c r="F18" s="145"/>
      <c r="G18" s="52"/>
      <c r="H18" s="168"/>
      <c r="I18" s="53"/>
      <c r="J18" s="54" t="str">
        <f>IF(Q26=TRUE,G18*H18*I18*P26,"")</f>
        <v/>
      </c>
      <c r="K18" s="55" t="str">
        <f>IF(Q26=TRUE,IF($P$23=TRUE,Z27*J18,F18*J18),"")</f>
        <v/>
      </c>
      <c r="O18" s="183"/>
      <c r="P18" s="135">
        <f>IF(Q18=TRUE,1,0)</f>
        <v>0</v>
      </c>
      <c r="Q18" s="135" t="b">
        <v>0</v>
      </c>
      <c r="R18" s="135" t="s">
        <v>69</v>
      </c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</row>
    <row r="19" spans="3:30">
      <c r="C19" s="156" t="s">
        <v>112</v>
      </c>
      <c r="D19" s="67"/>
      <c r="E19" s="140"/>
      <c r="F19" s="130"/>
      <c r="G19" s="48"/>
      <c r="H19" s="166"/>
      <c r="I19" s="49"/>
      <c r="J19" s="50" t="str">
        <f>IF(Q28=TRUE,G19*H19*I19*P28,"")</f>
        <v/>
      </c>
      <c r="K19" s="51" t="str">
        <f>IF(Q28=TRUE,IF($P$23=TRUE,Z29*J19,F19*J19),"")</f>
        <v/>
      </c>
      <c r="O19" s="183"/>
      <c r="P19" s="135">
        <f>IF(Q19=TRUE,1,0)</f>
        <v>0</v>
      </c>
      <c r="Q19" s="135" t="b">
        <v>0</v>
      </c>
      <c r="R19" s="135" t="s">
        <v>69</v>
      </c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</row>
    <row r="20" spans="3:30">
      <c r="C20" s="156" t="s">
        <v>113</v>
      </c>
      <c r="D20" s="67"/>
      <c r="E20" s="140"/>
      <c r="F20" s="130"/>
      <c r="G20" s="48"/>
      <c r="H20" s="166"/>
      <c r="I20" s="49"/>
      <c r="J20" s="50" t="str">
        <f>IF(Q30=TRUE,G20*H20*I20*P30,"")</f>
        <v/>
      </c>
      <c r="K20" s="51" t="str">
        <f>IF(Q30=TRUE,IF($P$23=TRUE,Z31*J20,F20*J20),"")</f>
        <v/>
      </c>
      <c r="O20" s="183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</row>
    <row r="21" spans="3:30">
      <c r="C21" s="156" t="s">
        <v>114</v>
      </c>
      <c r="D21" s="67"/>
      <c r="E21" s="140"/>
      <c r="F21" s="130"/>
      <c r="G21" s="48"/>
      <c r="H21" s="166"/>
      <c r="I21" s="49"/>
      <c r="J21" s="50" t="str">
        <f>IF(Q32=TRUE,G21*H21*I21*P32,"")</f>
        <v/>
      </c>
      <c r="K21" s="51" t="str">
        <f>IF(Q32=TRUE,IF($P$23=TRUE,Z33*J21,F21*J21),"")</f>
        <v/>
      </c>
      <c r="O21" s="183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</row>
    <row r="22" spans="3:30">
      <c r="C22" s="156" t="s">
        <v>115</v>
      </c>
      <c r="D22" s="67"/>
      <c r="E22" s="140"/>
      <c r="F22" s="130"/>
      <c r="G22" s="48"/>
      <c r="H22" s="166"/>
      <c r="I22" s="49"/>
      <c r="J22" s="50" t="str">
        <f>IF(Q34=TRUE,G22*H22*I22*P34,"")</f>
        <v/>
      </c>
      <c r="K22" s="51" t="str">
        <f>IF(Q34=TRUE,IF($P$23=TRUE,Z35*J22,F22*J22),"")</f>
        <v/>
      </c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</row>
    <row r="23" spans="3:30" s="64" customFormat="1">
      <c r="C23" s="156" t="s">
        <v>98</v>
      </c>
      <c r="D23" s="67"/>
      <c r="E23" s="141"/>
      <c r="F23" s="130"/>
      <c r="G23" s="48"/>
      <c r="H23" s="166"/>
      <c r="I23" s="49"/>
      <c r="J23" s="50" t="str">
        <f>IF(Q36=TRUE,G23*H23*I23*P36,"")</f>
        <v/>
      </c>
      <c r="K23" s="51" t="str">
        <f>IF(Q36=TRUE,J23*F23,"")</f>
        <v/>
      </c>
      <c r="O23" s="183" t="s">
        <v>31</v>
      </c>
      <c r="P23" s="135" t="b">
        <v>0</v>
      </c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</row>
    <row r="24" spans="3:30" s="64" customFormat="1">
      <c r="C24" s="156" t="s">
        <v>98</v>
      </c>
      <c r="D24" s="67"/>
      <c r="E24" s="141"/>
      <c r="F24" s="130"/>
      <c r="G24" s="48"/>
      <c r="H24" s="166"/>
      <c r="I24" s="49"/>
      <c r="J24" s="50" t="str">
        <f>IF(Q37=TRUE,G24*H24*I24*P37,"")</f>
        <v/>
      </c>
      <c r="K24" s="51" t="str">
        <f>IF(Q37=TRUE,J24*F24,"")</f>
        <v/>
      </c>
      <c r="O24" s="183"/>
      <c r="P24" s="135">
        <f>IF(Q24=TRUE,1,0)</f>
        <v>0</v>
      </c>
      <c r="Q24" s="135" t="b">
        <v>0</v>
      </c>
      <c r="R24" s="135" t="s">
        <v>80</v>
      </c>
      <c r="S24" s="184" t="s">
        <v>90</v>
      </c>
      <c r="T24" s="184" t="s">
        <v>89</v>
      </c>
      <c r="U24" s="184" t="s">
        <v>88</v>
      </c>
      <c r="V24" s="184" t="s">
        <v>82</v>
      </c>
      <c r="W24" s="184" t="s">
        <v>83</v>
      </c>
      <c r="X24" s="184" t="s">
        <v>84</v>
      </c>
      <c r="Y24" s="135"/>
      <c r="Z24" s="135"/>
      <c r="AA24" s="135"/>
      <c r="AB24" s="135"/>
      <c r="AC24" s="135"/>
      <c r="AD24" s="135"/>
    </row>
    <row r="25" spans="3:30" s="64" customFormat="1">
      <c r="C25" s="156" t="s">
        <v>98</v>
      </c>
      <c r="D25" s="67"/>
      <c r="E25" s="141"/>
      <c r="F25" s="130"/>
      <c r="G25" s="48"/>
      <c r="H25" s="166"/>
      <c r="I25" s="49"/>
      <c r="J25" s="50" t="str">
        <f>IF(Q38=TRUE,G25*H25*I25*P38,"")</f>
        <v/>
      </c>
      <c r="K25" s="51" t="str">
        <f>IF(Q38=TRUE,J25*F25,"")</f>
        <v/>
      </c>
      <c r="O25" s="183"/>
      <c r="P25" s="135"/>
      <c r="Q25" s="135"/>
      <c r="R25" s="135"/>
      <c r="S25" s="137">
        <v>27.5</v>
      </c>
      <c r="T25" s="137">
        <f>S25+5</f>
        <v>32.5</v>
      </c>
      <c r="U25" s="137">
        <f>T25+5</f>
        <v>37.5</v>
      </c>
      <c r="V25" s="137">
        <f>U25+5</f>
        <v>42.5</v>
      </c>
      <c r="W25" s="137">
        <f>V25+5</f>
        <v>47.5</v>
      </c>
      <c r="X25" s="137">
        <f>W25+5</f>
        <v>52.5</v>
      </c>
      <c r="Y25" s="135"/>
      <c r="Z25" s="137">
        <f>SUMIFS(S25:X25,S24:X24,E17)</f>
        <v>0</v>
      </c>
      <c r="AA25" s="135"/>
      <c r="AB25" s="135"/>
      <c r="AC25" s="135"/>
      <c r="AD25" s="135"/>
    </row>
    <row r="26" spans="3:30">
      <c r="C26" s="16" t="s">
        <v>116</v>
      </c>
      <c r="D26" s="25"/>
      <c r="E26" s="25"/>
      <c r="F26" s="25"/>
      <c r="G26" s="26"/>
      <c r="H26" s="27"/>
      <c r="I26" s="27"/>
      <c r="J26" s="159">
        <f>SUM(J17:J25)</f>
        <v>0</v>
      </c>
      <c r="K26" s="28">
        <f>SUM(K17:K25)</f>
        <v>0</v>
      </c>
      <c r="O26" s="183"/>
      <c r="P26" s="135">
        <f>IF(Q26=TRUE,1,0)</f>
        <v>0</v>
      </c>
      <c r="Q26" s="135" t="b">
        <v>0</v>
      </c>
      <c r="R26" s="135" t="s">
        <v>79</v>
      </c>
      <c r="S26" s="184" t="s">
        <v>90</v>
      </c>
      <c r="T26" s="184" t="s">
        <v>89</v>
      </c>
      <c r="U26" s="184" t="s">
        <v>88</v>
      </c>
      <c r="V26" s="184" t="s">
        <v>82</v>
      </c>
      <c r="W26" s="184" t="s">
        <v>83</v>
      </c>
      <c r="X26" s="184" t="s">
        <v>84</v>
      </c>
      <c r="Y26" s="184"/>
      <c r="Z26" s="135"/>
      <c r="AA26" s="135"/>
      <c r="AB26" s="135"/>
      <c r="AC26" s="135"/>
      <c r="AD26" s="135"/>
    </row>
    <row r="27" spans="3:30">
      <c r="J27" s="64"/>
      <c r="K27" s="64"/>
      <c r="O27" s="183"/>
      <c r="P27" s="135"/>
      <c r="Q27" s="135"/>
      <c r="R27" s="135"/>
      <c r="S27" s="137">
        <v>27.5</v>
      </c>
      <c r="T27" s="137">
        <f>S27+5</f>
        <v>32.5</v>
      </c>
      <c r="U27" s="137">
        <f>T27+5</f>
        <v>37.5</v>
      </c>
      <c r="V27" s="137">
        <f>U27+5</f>
        <v>42.5</v>
      </c>
      <c r="W27" s="137">
        <f>V27+5</f>
        <v>47.5</v>
      </c>
      <c r="X27" s="137">
        <f>W27+5</f>
        <v>52.5</v>
      </c>
      <c r="Y27" s="135"/>
      <c r="Z27" s="137">
        <f>SUMIFS(S27:X27,S26:X26,E18)</f>
        <v>0</v>
      </c>
      <c r="AA27" s="135"/>
      <c r="AB27" s="135"/>
      <c r="AC27" s="135"/>
      <c r="AD27" s="135"/>
    </row>
    <row r="28" spans="3:30">
      <c r="C28" s="21" t="s">
        <v>12</v>
      </c>
      <c r="D28" s="33"/>
      <c r="E28" s="33"/>
      <c r="F28" s="33"/>
      <c r="G28" s="33"/>
      <c r="H28" s="33"/>
      <c r="I28" s="33"/>
      <c r="J28" s="158">
        <f>J26+J14</f>
        <v>0</v>
      </c>
      <c r="K28" s="23">
        <f>K14+K26</f>
        <v>0</v>
      </c>
      <c r="O28" s="183"/>
      <c r="P28" s="135">
        <f>IF(Q28=TRUE,1,0)</f>
        <v>0</v>
      </c>
      <c r="Q28" s="135" t="b">
        <v>0</v>
      </c>
      <c r="R28" s="135" t="s">
        <v>75</v>
      </c>
      <c r="S28" s="184" t="s">
        <v>91</v>
      </c>
      <c r="T28" s="184" t="s">
        <v>90</v>
      </c>
      <c r="U28" s="184" t="s">
        <v>89</v>
      </c>
      <c r="V28" s="184" t="s">
        <v>88</v>
      </c>
      <c r="W28" s="184" t="s">
        <v>82</v>
      </c>
      <c r="X28" s="184" t="s">
        <v>83</v>
      </c>
      <c r="Y28" s="184"/>
      <c r="Z28" s="135"/>
      <c r="AA28" s="135"/>
      <c r="AB28" s="135"/>
      <c r="AC28" s="135"/>
      <c r="AD28" s="135"/>
    </row>
    <row r="29" spans="3:30">
      <c r="C29" s="429" t="s">
        <v>527</v>
      </c>
      <c r="D29" s="430"/>
      <c r="E29" s="430"/>
      <c r="F29" s="430"/>
      <c r="G29" s="430"/>
      <c r="H29" s="430"/>
      <c r="I29" s="431"/>
      <c r="O29" s="183"/>
      <c r="P29" s="135"/>
      <c r="Q29" s="135"/>
      <c r="R29" s="135"/>
      <c r="S29" s="137">
        <v>22.5</v>
      </c>
      <c r="T29" s="137">
        <v>27.5</v>
      </c>
      <c r="U29" s="137">
        <f>T29+5</f>
        <v>32.5</v>
      </c>
      <c r="V29" s="137">
        <f>U29+5</f>
        <v>37.5</v>
      </c>
      <c r="W29" s="137">
        <f>V29+5</f>
        <v>42.5</v>
      </c>
      <c r="X29" s="137">
        <f>W29+5</f>
        <v>47.5</v>
      </c>
      <c r="Y29" s="135"/>
      <c r="Z29" s="137">
        <f>SUMIFS(S29:X29,S28:X28,E19)</f>
        <v>0</v>
      </c>
      <c r="AA29" s="135"/>
      <c r="AB29" s="135"/>
      <c r="AC29" s="135"/>
      <c r="AD29" s="135"/>
    </row>
    <row r="30" spans="3:30">
      <c r="O30" s="183"/>
      <c r="P30" s="135">
        <f>IF(Q30=TRUE,1,0)</f>
        <v>0</v>
      </c>
      <c r="Q30" s="135" t="b">
        <v>0</v>
      </c>
      <c r="R30" s="135" t="s">
        <v>76</v>
      </c>
      <c r="S30" s="184" t="s">
        <v>91</v>
      </c>
      <c r="T30" s="184" t="s">
        <v>90</v>
      </c>
      <c r="U30" s="184" t="s">
        <v>89</v>
      </c>
      <c r="V30" s="184" t="s">
        <v>88</v>
      </c>
      <c r="W30" s="184" t="s">
        <v>82</v>
      </c>
      <c r="X30" s="184" t="s">
        <v>83</v>
      </c>
      <c r="Y30" s="135"/>
      <c r="Z30" s="135"/>
      <c r="AA30" s="135"/>
      <c r="AB30" s="135"/>
      <c r="AC30" s="135"/>
      <c r="AD30" s="135"/>
    </row>
    <row r="31" spans="3:30">
      <c r="O31" s="135"/>
      <c r="P31" s="135"/>
      <c r="Q31" s="135"/>
      <c r="R31" s="135"/>
      <c r="S31" s="137">
        <v>22.5</v>
      </c>
      <c r="T31" s="137">
        <v>27.5</v>
      </c>
      <c r="U31" s="137">
        <f>T31+5</f>
        <v>32.5</v>
      </c>
      <c r="V31" s="137">
        <f>U31+5</f>
        <v>37.5</v>
      </c>
      <c r="W31" s="137">
        <f>V31+5</f>
        <v>42.5</v>
      </c>
      <c r="X31" s="137">
        <f>W31+5</f>
        <v>47.5</v>
      </c>
      <c r="Y31" s="135"/>
      <c r="Z31" s="137">
        <f>SUMIFS(S31:X31,S30:X30,E20)</f>
        <v>0</v>
      </c>
      <c r="AA31" s="135"/>
      <c r="AB31" s="135"/>
      <c r="AC31" s="135"/>
      <c r="AD31" s="135"/>
    </row>
    <row r="32" spans="3:30">
      <c r="O32" s="135"/>
      <c r="P32" s="135">
        <f>IF(Q32=TRUE,1,0)</f>
        <v>0</v>
      </c>
      <c r="Q32" s="135" t="b">
        <v>0</v>
      </c>
      <c r="R32" s="135" t="s">
        <v>77</v>
      </c>
      <c r="S32" s="184" t="s">
        <v>93</v>
      </c>
      <c r="T32" s="184" t="s">
        <v>91</v>
      </c>
      <c r="U32" s="184" t="s">
        <v>90</v>
      </c>
      <c r="V32" s="184" t="s">
        <v>89</v>
      </c>
      <c r="W32" s="184" t="s">
        <v>88</v>
      </c>
      <c r="X32" s="184" t="s">
        <v>82</v>
      </c>
      <c r="Y32" s="184"/>
      <c r="Z32" s="135"/>
      <c r="AA32" s="135"/>
      <c r="AB32" s="135"/>
      <c r="AC32" s="135"/>
      <c r="AD32" s="135"/>
    </row>
    <row r="33" spans="15:30" hidden="1">
      <c r="O33" s="135"/>
      <c r="P33" s="135"/>
      <c r="Q33" s="135"/>
      <c r="R33" s="135"/>
      <c r="S33" s="137">
        <v>17.5</v>
      </c>
      <c r="T33" s="137">
        <f>S33+5</f>
        <v>22.5</v>
      </c>
      <c r="U33" s="137">
        <f>T33+5</f>
        <v>27.5</v>
      </c>
      <c r="V33" s="137">
        <f>U33+5</f>
        <v>32.5</v>
      </c>
      <c r="W33" s="137">
        <f>V33+5</f>
        <v>37.5</v>
      </c>
      <c r="X33" s="137">
        <f>W33+5</f>
        <v>42.5</v>
      </c>
      <c r="Y33" s="135"/>
      <c r="Z33" s="137">
        <f>SUMIFS(S33:X33,S32:X32,E21)</f>
        <v>0</v>
      </c>
      <c r="AA33" s="135"/>
      <c r="AB33" s="135"/>
      <c r="AC33" s="135"/>
      <c r="AD33" s="135"/>
    </row>
    <row r="34" spans="15:30" hidden="1">
      <c r="O34" s="135"/>
      <c r="P34" s="135">
        <f>IF(Q34=TRUE,1,0)</f>
        <v>0</v>
      </c>
      <c r="Q34" s="135" t="b">
        <v>0</v>
      </c>
      <c r="R34" s="135" t="s">
        <v>78</v>
      </c>
      <c r="S34" s="184" t="s">
        <v>94</v>
      </c>
      <c r="T34" s="184" t="s">
        <v>93</v>
      </c>
      <c r="U34" s="184" t="s">
        <v>91</v>
      </c>
      <c r="V34" s="184" t="s">
        <v>90</v>
      </c>
      <c r="W34" s="184" t="s">
        <v>89</v>
      </c>
      <c r="X34" s="184" t="s">
        <v>88</v>
      </c>
      <c r="Y34" s="135"/>
      <c r="Z34" s="135"/>
      <c r="AA34" s="135"/>
      <c r="AB34" s="135"/>
      <c r="AC34" s="135"/>
      <c r="AD34" s="135"/>
    </row>
    <row r="35" spans="15:30" hidden="1">
      <c r="O35" s="135"/>
      <c r="P35" s="135"/>
      <c r="Q35" s="135"/>
      <c r="R35" s="135"/>
      <c r="S35" s="137">
        <v>12.5</v>
      </c>
      <c r="T35" s="137">
        <f>S35+5</f>
        <v>17.5</v>
      </c>
      <c r="U35" s="137">
        <f>T35+5</f>
        <v>22.5</v>
      </c>
      <c r="V35" s="137">
        <f>U35+5</f>
        <v>27.5</v>
      </c>
      <c r="W35" s="137">
        <f>V35+5</f>
        <v>32.5</v>
      </c>
      <c r="X35" s="137">
        <f>W35+5</f>
        <v>37.5</v>
      </c>
      <c r="Y35" s="135"/>
      <c r="Z35" s="137">
        <f>SUMIFS(S35:X35,S34:X34,E22)</f>
        <v>0</v>
      </c>
      <c r="AA35" s="135"/>
      <c r="AB35" s="135"/>
      <c r="AC35" s="135"/>
      <c r="AD35" s="135"/>
    </row>
    <row r="36" spans="15:30" hidden="1">
      <c r="O36" s="135"/>
      <c r="P36" s="135">
        <f>IF(Q36=TRUE,1,0)</f>
        <v>0</v>
      </c>
      <c r="Q36" s="135" t="b">
        <v>0</v>
      </c>
      <c r="R36" s="135" t="s">
        <v>69</v>
      </c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</row>
    <row r="37" spans="15:30" hidden="1">
      <c r="O37" s="135"/>
      <c r="P37" s="135">
        <f>IF(Q37=TRUE,1,0)</f>
        <v>0</v>
      </c>
      <c r="Q37" s="135" t="b">
        <v>0</v>
      </c>
      <c r="R37" s="135" t="s">
        <v>69</v>
      </c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</row>
    <row r="38" spans="15:30" hidden="1">
      <c r="O38" s="135"/>
      <c r="P38" s="135">
        <f>IF(Q38=TRUE,1,0)</f>
        <v>0</v>
      </c>
      <c r="Q38" s="135" t="b">
        <v>0</v>
      </c>
      <c r="R38" s="135" t="s">
        <v>69</v>
      </c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</row>
    <row r="39" spans="15:30" hidden="1"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</row>
    <row r="40" spans="15:30" hidden="1"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</row>
    <row r="41" spans="15:30" hidden="1"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</row>
    <row r="42" spans="15:30" hidden="1"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</row>
    <row r="43" spans="15:30" hidden="1"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</row>
    <row r="44" spans="15:30" hidden="1"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</row>
    <row r="45" spans="15:30" hidden="1"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</row>
    <row r="46" spans="15:30" hidden="1"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</row>
    <row r="47" spans="15:30" hidden="1"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</row>
    <row r="48" spans="15:30" hidden="1"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</row>
    <row r="49" spans="15:30" hidden="1"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</row>
  </sheetData>
  <sheetProtection password="ED2C" sheet="1" objects="1" scenarios="1"/>
  <dataConsolidate/>
  <mergeCells count="1">
    <mergeCell ref="C29:I29"/>
  </mergeCells>
  <conditionalFormatting sqref="E5:E10">
    <cfRule type="expression" dxfId="123" priority="73">
      <formula>$P$4=FALSE</formula>
    </cfRule>
  </conditionalFormatting>
  <conditionalFormatting sqref="F5:F10">
    <cfRule type="expression" dxfId="122" priority="51">
      <formula>$P$4=TRUE</formula>
    </cfRule>
  </conditionalFormatting>
  <conditionalFormatting sqref="C5:K5">
    <cfRule type="expression" dxfId="121" priority="49">
      <formula>$Q$5=FALSE</formula>
    </cfRule>
  </conditionalFormatting>
  <conditionalFormatting sqref="C6:K6">
    <cfRule type="expression" dxfId="120" priority="48">
      <formula>$Q$7=FALSE</formula>
    </cfRule>
  </conditionalFormatting>
  <conditionalFormatting sqref="C7:K7">
    <cfRule type="expression" dxfId="119" priority="47">
      <formula>$Q$9=FALSE</formula>
    </cfRule>
  </conditionalFormatting>
  <conditionalFormatting sqref="C8:K8">
    <cfRule type="expression" dxfId="118" priority="45">
      <formula>$Q$11=FALSE</formula>
    </cfRule>
  </conditionalFormatting>
  <conditionalFormatting sqref="C10:K10">
    <cfRule type="expression" dxfId="117" priority="44">
      <formula>$Q$15=FALSE</formula>
    </cfRule>
  </conditionalFormatting>
  <conditionalFormatting sqref="C11:K11">
    <cfRule type="expression" dxfId="116" priority="43">
      <formula>$Q$17=FALSE</formula>
    </cfRule>
  </conditionalFormatting>
  <conditionalFormatting sqref="C13:K13">
    <cfRule type="expression" dxfId="115" priority="42">
      <formula>$Q$19=FALSE</formula>
    </cfRule>
  </conditionalFormatting>
  <conditionalFormatting sqref="C20:K20">
    <cfRule type="expression" dxfId="114" priority="140">
      <formula>$Q$30=FALSE</formula>
    </cfRule>
  </conditionalFormatting>
  <conditionalFormatting sqref="E17:E22">
    <cfRule type="expression" dxfId="113" priority="240">
      <formula>$P$23=FALSE</formula>
    </cfRule>
  </conditionalFormatting>
  <conditionalFormatting sqref="F17:F22">
    <cfRule type="expression" dxfId="112" priority="241">
      <formula>$P$23=TRUE</formula>
    </cfRule>
  </conditionalFormatting>
  <conditionalFormatting sqref="C17:K17">
    <cfRule type="expression" dxfId="111" priority="258">
      <formula>$Q$24=FALSE</formula>
    </cfRule>
  </conditionalFormatting>
  <conditionalFormatting sqref="C19:K19">
    <cfRule type="expression" dxfId="110" priority="259">
      <formula>$Q$28=FALSE</formula>
    </cfRule>
  </conditionalFormatting>
  <conditionalFormatting sqref="C18:K18">
    <cfRule type="expression" dxfId="109" priority="263">
      <formula>$Q$26=FALSE</formula>
    </cfRule>
  </conditionalFormatting>
  <conditionalFormatting sqref="C22:K22">
    <cfRule type="expression" dxfId="108" priority="266">
      <formula>$Q$34=FALSE</formula>
    </cfRule>
  </conditionalFormatting>
  <conditionalFormatting sqref="C23:K23">
    <cfRule type="expression" dxfId="107" priority="267">
      <formula>$Q$36=FALSE</formula>
    </cfRule>
  </conditionalFormatting>
  <conditionalFormatting sqref="C21:K21">
    <cfRule type="expression" dxfId="106" priority="269">
      <formula>$Q$32=FALSE</formula>
    </cfRule>
  </conditionalFormatting>
  <conditionalFormatting sqref="C24:K24">
    <cfRule type="expression" dxfId="105" priority="18">
      <formula>$Q$37=FALSE</formula>
    </cfRule>
  </conditionalFormatting>
  <conditionalFormatting sqref="C25:K25">
    <cfRule type="expression" dxfId="104" priority="17">
      <formula>$Q$38=FALSE</formula>
    </cfRule>
  </conditionalFormatting>
  <conditionalFormatting sqref="C9:K9">
    <cfRule type="expression" dxfId="103" priority="276">
      <formula>$Q$13=FALSE</formula>
    </cfRule>
  </conditionalFormatting>
  <conditionalFormatting sqref="C12:K12">
    <cfRule type="expression" dxfId="102" priority="302">
      <formula>$Q$18=FALSE</formula>
    </cfRule>
  </conditionalFormatting>
  <conditionalFormatting sqref="F6:F9">
    <cfRule type="expression" dxfId="101" priority="12">
      <formula>$P$4=TRUE</formula>
    </cfRule>
  </conditionalFormatting>
  <conditionalFormatting sqref="F6:I6">
    <cfRule type="expression" dxfId="100" priority="11">
      <formula>$Q$7=FALSE</formula>
    </cfRule>
  </conditionalFormatting>
  <conditionalFormatting sqref="F7:I7">
    <cfRule type="expression" dxfId="99" priority="10">
      <formula>$Q$9=FALSE</formula>
    </cfRule>
  </conditionalFormatting>
  <conditionalFormatting sqref="F8:I8">
    <cfRule type="expression" dxfId="98" priority="9">
      <formula>$Q$11=FALSE</formula>
    </cfRule>
  </conditionalFormatting>
  <conditionalFormatting sqref="F9:I9">
    <cfRule type="expression" dxfId="97" priority="5">
      <formula>$Q$13=FALSE</formula>
    </cfRule>
  </conditionalFormatting>
  <conditionalFormatting sqref="G21:I21">
    <cfRule type="expression" dxfId="96" priority="2">
      <formula>$Q$32=FALSE</formula>
    </cfRule>
  </conditionalFormatting>
  <conditionalFormatting sqref="C21">
    <cfRule type="expression" dxfId="95" priority="1">
      <formula>$Q$30=FALSE</formula>
    </cfRule>
  </conditionalFormatting>
  <dataValidations count="17">
    <dataValidation type="decimal" allowBlank="1" showInputMessage="1" showErrorMessage="1" sqref="H5:H25">
      <formula1>0</formula1>
      <formula2>365</formula2>
    </dataValidation>
    <dataValidation type="decimal" allowBlank="1" showInputMessage="1" showErrorMessage="1" sqref="I14:I16">
      <formula1>0</formula1>
      <formula2>24</formula2>
    </dataValidation>
    <dataValidation type="whole" allowBlank="1" showInputMessage="1" showErrorMessage="1" sqref="G14:G16">
      <formula1>0</formula1>
      <formula2>100000000000</formula2>
    </dataValidation>
    <dataValidation type="list" allowBlank="1" showInputMessage="1" showErrorMessage="1" sqref="E5">
      <formula1>$S$5:$X$5</formula1>
    </dataValidation>
    <dataValidation type="list" allowBlank="1" showInputMessage="1" showErrorMessage="1" sqref="E6">
      <formula1>$S$7:$X$7</formula1>
    </dataValidation>
    <dataValidation type="list" allowBlank="1" showInputMessage="1" showErrorMessage="1" sqref="E7">
      <formula1>$S$9:$X$9</formula1>
    </dataValidation>
    <dataValidation type="list" allowBlank="1" showInputMessage="1" showErrorMessage="1" sqref="E8">
      <formula1>$S$11:$X$11</formula1>
    </dataValidation>
    <dataValidation type="list" allowBlank="1" showInputMessage="1" showErrorMessage="1" sqref="E9">
      <formula1>$S$13:$X$13</formula1>
    </dataValidation>
    <dataValidation type="list" allowBlank="1" showInputMessage="1" showErrorMessage="1" sqref="E10">
      <formula1>$S$15:$X$15</formula1>
    </dataValidation>
    <dataValidation type="list" allowBlank="1" showInputMessage="1" showErrorMessage="1" sqref="E17">
      <formula1>$S$24:$X$24</formula1>
    </dataValidation>
    <dataValidation type="list" allowBlank="1" showInputMessage="1" showErrorMessage="1" sqref="E18">
      <formula1>$S$26:$X$26</formula1>
    </dataValidation>
    <dataValidation type="list" allowBlank="1" showInputMessage="1" showErrorMessage="1" sqref="E19">
      <formula1>$S$28:$X$28</formula1>
    </dataValidation>
    <dataValidation type="list" allowBlank="1" showInputMessage="1" showErrorMessage="1" sqref="E20">
      <formula1>$S$30:$X$30</formula1>
    </dataValidation>
    <dataValidation type="list" allowBlank="1" showInputMessage="1" showErrorMessage="1" sqref="E21">
      <formula1>$S$32:$X$32</formula1>
    </dataValidation>
    <dataValidation type="list" allowBlank="1" showInputMessage="1" showErrorMessage="1" sqref="E22">
      <formula1>$S$34:$X$34</formula1>
    </dataValidation>
    <dataValidation type="decimal" operator="greaterThanOrEqual" allowBlank="1" showInputMessage="1" showErrorMessage="1" sqref="F5:F13 F17:F25">
      <formula1>0</formula1>
    </dataValidation>
    <dataValidation type="whole" operator="greaterThanOrEqual" allowBlank="1" showInputMessage="1" showErrorMessage="1" sqref="G5:G13 G17:G25">
      <formula1>0</formula1>
    </dataValidation>
  </dataValidations>
  <pageMargins left="0.2" right="0.2" top="0.75" bottom="0.75" header="0.3" footer="0.3"/>
  <pageSetup orientation="landscape" r:id="rId1"/>
  <headerFooter>
    <oddHeader>&amp;LTrue Cost of Winter Maintenance Estimation Tool
&amp;"-,Italic"Preliminary Draft&amp;R&amp;D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7">
    <tabColor theme="6" tint="-0.499984740745262"/>
  </sheetPr>
  <dimension ref="A1:L56"/>
  <sheetViews>
    <sheetView showGridLines="0" zoomScaleNormal="100" workbookViewId="0"/>
  </sheetViews>
  <sheetFormatPr defaultColWidth="0" defaultRowHeight="15" zeroHeight="1"/>
  <cols>
    <col min="1" max="2" width="2.140625" style="3" customWidth="1"/>
    <col min="3" max="3" width="39.85546875" customWidth="1"/>
    <col min="4" max="4" width="21.140625" customWidth="1"/>
    <col min="5" max="9" width="9.140625" customWidth="1"/>
    <col min="10" max="10" width="9.140625" style="64" customWidth="1"/>
    <col min="11" max="11" width="11.42578125" customWidth="1"/>
    <col min="12" max="12" width="2.140625" customWidth="1"/>
    <col min="13" max="16384" width="9.140625" hidden="1"/>
  </cols>
  <sheetData>
    <row r="1" spans="3:8" s="64" customFormat="1" ht="15" customHeight="1">
      <c r="C1" s="417" t="s">
        <v>117</v>
      </c>
      <c r="D1" s="417"/>
      <c r="E1" s="417"/>
      <c r="F1" s="417"/>
    </row>
    <row r="2" spans="3:8" s="64" customFormat="1" ht="15" customHeight="1">
      <c r="C2" s="417"/>
      <c r="D2" s="417"/>
      <c r="E2" s="417"/>
      <c r="F2" s="417"/>
    </row>
    <row r="3" spans="3:8" s="64" customFormat="1" ht="15" customHeight="1">
      <c r="C3" s="280"/>
      <c r="D3" s="280"/>
      <c r="E3" s="280"/>
      <c r="F3" s="280"/>
    </row>
    <row r="4" spans="3:8" s="64" customFormat="1" ht="30" customHeight="1">
      <c r="C4" s="274" t="s">
        <v>570</v>
      </c>
      <c r="D4" s="276"/>
      <c r="E4" s="280"/>
      <c r="F4" s="280"/>
      <c r="H4" s="227" t="str">
        <f ca="1">CONCATENATE("Printed ",TEXT(NOW(),"dd MMM yyyy"))</f>
        <v>Printed 29 Jan 2014</v>
      </c>
    </row>
    <row r="5" spans="3:8">
      <c r="C5" s="222" t="str">
        <f>'Assumptions (1)'!B$10</f>
        <v>Estimate Number</v>
      </c>
      <c r="D5" s="288">
        <f>'Assumptions (1)'!C$10</f>
        <v>0</v>
      </c>
    </row>
    <row r="6" spans="3:8" s="64" customFormat="1">
      <c r="C6" s="188" t="str">
        <f>'Assumptions (1)'!B$12</f>
        <v>[Subarea 1 Write-In]</v>
      </c>
      <c r="D6" s="288">
        <f>'Assumptions (1)'!C$12</f>
        <v>0</v>
      </c>
    </row>
    <row r="7" spans="3:8">
      <c r="C7" s="188" t="str">
        <f>'Assumptions (1)'!B$13</f>
        <v>[Subarea 2 Write-In]</v>
      </c>
      <c r="D7" s="288">
        <f>'Assumptions (1)'!C$13</f>
        <v>0</v>
      </c>
    </row>
    <row r="8" spans="3:8" s="227" customFormat="1">
      <c r="C8" s="222" t="str">
        <f>'Assumptions (1)'!B$15</f>
        <v>Date of Storm</v>
      </c>
      <c r="D8" s="191">
        <f>'Assumptions (1)'!C$15</f>
        <v>0</v>
      </c>
    </row>
    <row r="9" spans="3:8" s="227" customFormat="1" ht="3.75" customHeight="1">
      <c r="C9" s="188"/>
      <c r="D9" s="288"/>
    </row>
    <row r="10" spans="3:8">
      <c r="C10" s="222" t="str">
        <f>'Assumptions (1)'!B26</f>
        <v>Storm Duration (hours)</v>
      </c>
      <c r="D10" s="288">
        <f>'Assumptions (1)'!C26</f>
        <v>0</v>
      </c>
    </row>
    <row r="11" spans="3:8">
      <c r="C11" s="188" t="str">
        <f>'Assumptions (1)'!B27</f>
        <v>Precipitation (inches)</v>
      </c>
      <c r="D11" s="288">
        <f>'Assumptions (1)'!C27</f>
        <v>0</v>
      </c>
    </row>
    <row r="12" spans="3:8">
      <c r="C12" s="188" t="str">
        <f>'Assumptions (1)'!B28</f>
        <v>Storm Type</v>
      </c>
      <c r="D12" s="288">
        <f>'Assumptions (1)'!C28</f>
        <v>0</v>
      </c>
    </row>
    <row r="13" spans="3:8" s="64" customFormat="1" ht="3.75" customHeight="1">
      <c r="C13" s="188"/>
      <c r="D13" s="288"/>
    </row>
    <row r="14" spans="3:8" s="64" customFormat="1">
      <c r="C14" s="224" t="s">
        <v>95</v>
      </c>
      <c r="D14" s="212">
        <f>'Assumptions (1)'!$C$16</f>
        <v>0</v>
      </c>
    </row>
    <row r="15" spans="3:8" s="64" customFormat="1">
      <c r="C15" s="224" t="s">
        <v>591</v>
      </c>
      <c r="D15" s="63">
        <f>IFERROR(D29/'Assumptions (1)'!$C$16,0)</f>
        <v>0</v>
      </c>
    </row>
    <row r="16" spans="3:8" s="64" customFormat="1">
      <c r="C16" s="224" t="s">
        <v>68</v>
      </c>
      <c r="D16" s="212">
        <f>'Assumptions (1)'!$C$17</f>
        <v>0</v>
      </c>
    </row>
    <row r="17" spans="3:7" s="64" customFormat="1">
      <c r="C17" s="224" t="s">
        <v>138</v>
      </c>
      <c r="D17" s="91">
        <f>IFERROR(D29/'Assumptions (1)'!$C$17,0)</f>
        <v>0</v>
      </c>
    </row>
    <row r="18" spans="3:7" s="64" customFormat="1">
      <c r="C18" s="224" t="s">
        <v>600</v>
      </c>
      <c r="D18" s="212">
        <f>'Assumptions (1)'!$C$23</f>
        <v>0</v>
      </c>
    </row>
    <row r="19" spans="3:7" s="64" customFormat="1">
      <c r="C19" s="224" t="str">
        <f>'Assumptions (1)'!B$18</f>
        <v xml:space="preserve">   Pass Lane Miles LOS A</v>
      </c>
      <c r="D19" s="212">
        <f>'Assumptions (1)'!C$18</f>
        <v>0</v>
      </c>
    </row>
    <row r="20" spans="3:7" s="64" customFormat="1">
      <c r="C20" s="224" t="str">
        <f>'Assumptions (1)'!B$19</f>
        <v xml:space="preserve">   Pass Lane Miles LOS B</v>
      </c>
      <c r="D20" s="212">
        <f>'Assumptions (1)'!C$19</f>
        <v>0</v>
      </c>
    </row>
    <row r="21" spans="3:7" s="64" customFormat="1">
      <c r="C21" s="224" t="str">
        <f>'Assumptions (1)'!B$20</f>
        <v xml:space="preserve">   Pass Lane Miles LOS C</v>
      </c>
      <c r="D21" s="212">
        <f>'Assumptions (1)'!C$20</f>
        <v>0</v>
      </c>
    </row>
    <row r="22" spans="3:7" s="64" customFormat="1">
      <c r="C22" s="224" t="str">
        <f>'Assumptions (1)'!B$21</f>
        <v xml:space="preserve">   Pass Lane Miles LOS D</v>
      </c>
      <c r="D22" s="212">
        <f>'Assumptions (1)'!C$21</f>
        <v>0</v>
      </c>
    </row>
    <row r="23" spans="3:7" s="227" customFormat="1">
      <c r="C23" s="224" t="str">
        <f>'Assumptions (1)'!B$22</f>
        <v xml:space="preserve">   Pass Lane Miles LOS E</v>
      </c>
      <c r="D23" s="212">
        <f>'Assumptions (1)'!C$22</f>
        <v>0</v>
      </c>
    </row>
    <row r="24" spans="3:7" s="64" customFormat="1" ht="15" customHeight="1">
      <c r="C24" s="223" t="s">
        <v>599</v>
      </c>
      <c r="D24" s="63">
        <f>IFERROR(D29/'Assumptions (1)'!$C$23,0)</f>
        <v>0</v>
      </c>
    </row>
    <row r="25" spans="3:7" s="64" customFormat="1" ht="3.75" customHeight="1">
      <c r="C25" s="223"/>
      <c r="D25" s="63"/>
    </row>
    <row r="26" spans="3:7">
      <c r="C26" s="222" t="s">
        <v>10</v>
      </c>
      <c r="D26" s="104">
        <f>'Mat-Calcs (1)'!I18</f>
        <v>0</v>
      </c>
    </row>
    <row r="27" spans="3:7" s="227" customFormat="1">
      <c r="C27" s="223" t="s">
        <v>11</v>
      </c>
      <c r="D27" s="63">
        <f>'Equip-Calcs (1)'!R29</f>
        <v>0</v>
      </c>
    </row>
    <row r="28" spans="3:7" s="227" customFormat="1">
      <c r="C28" s="223" t="s">
        <v>12</v>
      </c>
      <c r="D28" s="63">
        <f>'Labor-Calcs (1)'!K28</f>
        <v>0</v>
      </c>
    </row>
    <row r="29" spans="3:7">
      <c r="C29" s="277" t="s">
        <v>6</v>
      </c>
      <c r="D29" s="278">
        <f>SUM(D26:D28)</f>
        <v>0</v>
      </c>
    </row>
    <row r="30" spans="3:7" s="64" customFormat="1" ht="7.5" customHeight="1"/>
    <row r="31" spans="3:7">
      <c r="C31" s="227" t="s">
        <v>526</v>
      </c>
      <c r="E31" s="64"/>
    </row>
    <row r="32" spans="3:7">
      <c r="C32" s="432"/>
      <c r="D32" s="433"/>
      <c r="E32" s="433"/>
      <c r="F32" s="433"/>
      <c r="G32" s="434"/>
    </row>
    <row r="33" spans="3:7" ht="15" customHeight="1">
      <c r="C33" s="435"/>
      <c r="D33" s="436"/>
      <c r="E33" s="436"/>
      <c r="F33" s="436"/>
      <c r="G33" s="437"/>
    </row>
    <row r="34" spans="3:7">
      <c r="C34" s="435"/>
      <c r="D34" s="436"/>
      <c r="E34" s="436"/>
      <c r="F34" s="436"/>
      <c r="G34" s="437"/>
    </row>
    <row r="35" spans="3:7">
      <c r="C35" s="435"/>
      <c r="D35" s="436"/>
      <c r="E35" s="436"/>
      <c r="F35" s="436"/>
      <c r="G35" s="437"/>
    </row>
    <row r="36" spans="3:7">
      <c r="C36" s="438"/>
      <c r="D36" s="439"/>
      <c r="E36" s="439"/>
      <c r="F36" s="439"/>
      <c r="G36" s="440"/>
    </row>
    <row r="37" spans="3:7"/>
    <row r="38" spans="3:7"/>
    <row r="39" spans="3:7"/>
    <row r="40" spans="3:7"/>
    <row r="41" spans="3:7" hidden="1"/>
    <row r="42" spans="3:7" hidden="1"/>
    <row r="43" spans="3:7" hidden="1">
      <c r="C43" s="64"/>
    </row>
    <row r="44" spans="3:7" hidden="1">
      <c r="C44" s="79"/>
    </row>
    <row r="45" spans="3:7" hidden="1"/>
    <row r="46" spans="3:7" hidden="1"/>
    <row r="47" spans="3:7" hidden="1"/>
    <row r="48" spans="3:7" hidden="1"/>
    <row r="49" hidden="1"/>
    <row r="50" hidden="1"/>
    <row r="51" hidden="1"/>
    <row r="52" hidden="1"/>
    <row r="53" hidden="1"/>
    <row r="54" hidden="1"/>
    <row r="55" hidden="1"/>
    <row r="56" hidden="1"/>
  </sheetData>
  <sheetProtection password="ED2C" sheet="1" objects="1" scenarios="1"/>
  <mergeCells count="2">
    <mergeCell ref="C32:G36"/>
    <mergeCell ref="C1:F2"/>
  </mergeCells>
  <dataValidations count="1">
    <dataValidation type="textLength" operator="lessThan" allowBlank="1" showInputMessage="1" showErrorMessage="1" sqref="C32:G36">
      <formula1>450</formula1>
    </dataValidation>
  </dataValidations>
  <pageMargins left="0.25" right="0.25" top="0.75" bottom="0.75" header="0.3" footer="0.3"/>
  <pageSetup orientation="landscape" r:id="rId1"/>
  <headerFooter>
    <oddHeader>&amp;LTrue Cost of Winter Maintenance Estimation Tool
&amp;"-,Italic"Preliminary Draft&amp;R&amp;D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>
    <tabColor theme="6" tint="-0.499984740745262"/>
  </sheetPr>
  <dimension ref="A1:SM13"/>
  <sheetViews>
    <sheetView workbookViewId="0">
      <selection activeCell="B4" sqref="B4"/>
    </sheetView>
  </sheetViews>
  <sheetFormatPr defaultRowHeight="15"/>
  <cols>
    <col min="1" max="1" width="9.140625" style="135"/>
    <col min="2" max="2" width="26.85546875" style="135" bestFit="1" customWidth="1"/>
    <col min="3" max="5" width="21.42578125" style="135" customWidth="1"/>
    <col min="6" max="6" width="9.7109375" style="135" bestFit="1" customWidth="1"/>
    <col min="7" max="9" width="9.85546875" style="135" bestFit="1" customWidth="1"/>
    <col min="10" max="10" width="10.85546875" style="135" bestFit="1" customWidth="1"/>
    <col min="11" max="13" width="9.42578125" style="135" bestFit="1" customWidth="1"/>
    <col min="14" max="16" width="10.5703125" style="135" bestFit="1" customWidth="1"/>
    <col min="17" max="29" width="9.140625" style="135"/>
    <col min="30" max="30" width="10.5703125" style="135" customWidth="1"/>
    <col min="31" max="48" width="9.140625" style="135"/>
    <col min="49" max="49" width="9.7109375" style="135" bestFit="1" customWidth="1"/>
    <col min="50" max="60" width="9.140625" style="135"/>
    <col min="61" max="63" width="10.5703125" style="135" bestFit="1" customWidth="1"/>
    <col min="64" max="64" width="11.5703125" style="135" bestFit="1" customWidth="1"/>
    <col min="65" max="116" width="9.140625" style="135"/>
    <col min="117" max="118" width="9.85546875" style="135" customWidth="1"/>
    <col min="119" max="119" width="9.85546875" style="135" bestFit="1" customWidth="1"/>
    <col min="120" max="148" width="9.140625" style="135"/>
    <col min="149" max="149" width="9.85546875" style="135" bestFit="1" customWidth="1"/>
    <col min="150" max="424" width="9.140625" style="135"/>
    <col min="425" max="425" width="9.85546875" style="135" bestFit="1" customWidth="1"/>
    <col min="426" max="456" width="9.140625" style="135"/>
    <col min="457" max="457" width="10.28515625" style="135" customWidth="1"/>
    <col min="458" max="499" width="9.140625" style="135"/>
    <col min="500" max="500" width="10.85546875" style="135" bestFit="1" customWidth="1"/>
    <col min="501" max="501" width="9.85546875" style="135" bestFit="1" customWidth="1"/>
    <col min="502" max="502" width="10.85546875" style="135" bestFit="1" customWidth="1"/>
    <col min="503" max="503" width="28.85546875" style="135" bestFit="1" customWidth="1"/>
    <col min="504" max="504" width="10.140625" style="135" customWidth="1"/>
    <col min="505" max="16384" width="9.140625" style="135"/>
  </cols>
  <sheetData>
    <row r="1" spans="1:507" s="259" customFormat="1" ht="90">
      <c r="A1" s="4"/>
      <c r="B1" s="254" t="s">
        <v>524</v>
      </c>
      <c r="C1" s="254" t="s">
        <v>508</v>
      </c>
      <c r="D1" s="254" t="s">
        <v>509</v>
      </c>
      <c r="E1" s="254" t="s">
        <v>510</v>
      </c>
      <c r="F1" s="254" t="s">
        <v>120</v>
      </c>
      <c r="G1" s="254" t="s">
        <v>95</v>
      </c>
      <c r="H1" s="254" t="s">
        <v>68</v>
      </c>
      <c r="I1" s="254" t="s">
        <v>134</v>
      </c>
      <c r="J1" s="254" t="s">
        <v>135</v>
      </c>
      <c r="K1" s="254" t="s">
        <v>136</v>
      </c>
      <c r="L1" s="254" t="s">
        <v>137</v>
      </c>
      <c r="M1" s="254" t="s">
        <v>139</v>
      </c>
      <c r="N1" s="254" t="s">
        <v>132</v>
      </c>
      <c r="O1" s="254" t="s">
        <v>124</v>
      </c>
      <c r="P1" s="254" t="s">
        <v>123</v>
      </c>
      <c r="Q1" s="255" t="s">
        <v>189</v>
      </c>
      <c r="R1" s="255" t="s">
        <v>460</v>
      </c>
      <c r="S1" s="255" t="s">
        <v>190</v>
      </c>
      <c r="T1" s="255" t="s">
        <v>191</v>
      </c>
      <c r="U1" s="255" t="s">
        <v>192</v>
      </c>
      <c r="V1" s="255" t="s">
        <v>193</v>
      </c>
      <c r="W1" s="255" t="s">
        <v>485</v>
      </c>
      <c r="X1" s="255" t="s">
        <v>194</v>
      </c>
      <c r="Y1" s="255" t="s">
        <v>461</v>
      </c>
      <c r="Z1" s="255" t="s">
        <v>195</v>
      </c>
      <c r="AA1" s="255" t="s">
        <v>196</v>
      </c>
      <c r="AB1" s="255" t="s">
        <v>197</v>
      </c>
      <c r="AC1" s="255" t="s">
        <v>198</v>
      </c>
      <c r="AD1" s="255" t="s">
        <v>484</v>
      </c>
      <c r="AE1" s="255" t="s">
        <v>199</v>
      </c>
      <c r="AF1" s="255" t="s">
        <v>462</v>
      </c>
      <c r="AG1" s="255" t="s">
        <v>200</v>
      </c>
      <c r="AH1" s="255" t="s">
        <v>201</v>
      </c>
      <c r="AI1" s="255" t="s">
        <v>202</v>
      </c>
      <c r="AJ1" s="255" t="s">
        <v>203</v>
      </c>
      <c r="AK1" s="255" t="s">
        <v>486</v>
      </c>
      <c r="AL1" s="255" t="s">
        <v>204</v>
      </c>
      <c r="AM1" s="255" t="s">
        <v>463</v>
      </c>
      <c r="AN1" s="255" t="s">
        <v>205</v>
      </c>
      <c r="AO1" s="255" t="s">
        <v>206</v>
      </c>
      <c r="AP1" s="255" t="s">
        <v>207</v>
      </c>
      <c r="AQ1" s="255" t="s">
        <v>208</v>
      </c>
      <c r="AR1" s="255" t="s">
        <v>487</v>
      </c>
      <c r="AS1" s="255" t="s">
        <v>209</v>
      </c>
      <c r="AT1" s="255" t="s">
        <v>464</v>
      </c>
      <c r="AU1" s="255" t="s">
        <v>210</v>
      </c>
      <c r="AV1" s="255" t="s">
        <v>211</v>
      </c>
      <c r="AW1" s="255" t="s">
        <v>212</v>
      </c>
      <c r="AX1" s="255" t="s">
        <v>213</v>
      </c>
      <c r="AY1" s="255" t="s">
        <v>488</v>
      </c>
      <c r="AZ1" s="255" t="s">
        <v>214</v>
      </c>
      <c r="BA1" s="255" t="s">
        <v>465</v>
      </c>
      <c r="BB1" s="255" t="s">
        <v>215</v>
      </c>
      <c r="BC1" s="255" t="s">
        <v>216</v>
      </c>
      <c r="BD1" s="255" t="s">
        <v>217</v>
      </c>
      <c r="BE1" s="255" t="s">
        <v>218</v>
      </c>
      <c r="BF1" s="255" t="s">
        <v>489</v>
      </c>
      <c r="BG1" s="255" t="s">
        <v>219</v>
      </c>
      <c r="BH1" s="255" t="s">
        <v>466</v>
      </c>
      <c r="BI1" s="255" t="s">
        <v>220</v>
      </c>
      <c r="BJ1" s="255" t="s">
        <v>221</v>
      </c>
      <c r="BK1" s="255" t="s">
        <v>222</v>
      </c>
      <c r="BL1" s="255" t="s">
        <v>223</v>
      </c>
      <c r="BM1" s="255" t="s">
        <v>490</v>
      </c>
      <c r="BN1" s="255" t="s">
        <v>224</v>
      </c>
      <c r="BO1" s="255" t="s">
        <v>467</v>
      </c>
      <c r="BP1" s="255" t="s">
        <v>225</v>
      </c>
      <c r="BQ1" s="255" t="s">
        <v>226</v>
      </c>
      <c r="BR1" s="255" t="s">
        <v>227</v>
      </c>
      <c r="BS1" s="255" t="s">
        <v>228</v>
      </c>
      <c r="BT1" s="255" t="s">
        <v>491</v>
      </c>
      <c r="BU1" s="255" t="s">
        <v>229</v>
      </c>
      <c r="BV1" s="255" t="s">
        <v>468</v>
      </c>
      <c r="BW1" s="255" t="s">
        <v>230</v>
      </c>
      <c r="BX1" s="255" t="s">
        <v>231</v>
      </c>
      <c r="BY1" s="255" t="s">
        <v>232</v>
      </c>
      <c r="BZ1" s="255" t="s">
        <v>233</v>
      </c>
      <c r="CA1" s="255" t="s">
        <v>492</v>
      </c>
      <c r="CB1" s="255" t="s">
        <v>234</v>
      </c>
      <c r="CC1" s="255" t="s">
        <v>469</v>
      </c>
      <c r="CD1" s="255" t="s">
        <v>235</v>
      </c>
      <c r="CE1" s="255" t="s">
        <v>236</v>
      </c>
      <c r="CF1" s="255" t="s">
        <v>237</v>
      </c>
      <c r="CG1" s="255" t="s">
        <v>238</v>
      </c>
      <c r="CH1" s="255" t="s">
        <v>493</v>
      </c>
      <c r="CI1" s="255" t="s">
        <v>239</v>
      </c>
      <c r="CJ1" s="255" t="s">
        <v>470</v>
      </c>
      <c r="CK1" s="255" t="s">
        <v>240</v>
      </c>
      <c r="CL1" s="255" t="s">
        <v>241</v>
      </c>
      <c r="CM1" s="255" t="s">
        <v>242</v>
      </c>
      <c r="CN1" s="255" t="s">
        <v>243</v>
      </c>
      <c r="CO1" s="255" t="s">
        <v>494</v>
      </c>
      <c r="CP1" s="255" t="s">
        <v>244</v>
      </c>
      <c r="CQ1" s="255" t="s">
        <v>471</v>
      </c>
      <c r="CR1" s="255" t="s">
        <v>245</v>
      </c>
      <c r="CS1" s="255" t="s">
        <v>246</v>
      </c>
      <c r="CT1" s="255" t="s">
        <v>247</v>
      </c>
      <c r="CU1" s="255" t="s">
        <v>248</v>
      </c>
      <c r="CV1" s="255" t="s">
        <v>495</v>
      </c>
      <c r="CW1" s="255" t="s">
        <v>249</v>
      </c>
      <c r="CX1" s="255" t="s">
        <v>472</v>
      </c>
      <c r="CY1" s="255" t="s">
        <v>250</v>
      </c>
      <c r="CZ1" s="255" t="s">
        <v>251</v>
      </c>
      <c r="DA1" s="255" t="s">
        <v>252</v>
      </c>
      <c r="DB1" s="255" t="s">
        <v>253</v>
      </c>
      <c r="DC1" s="255" t="s">
        <v>496</v>
      </c>
      <c r="DD1" s="255" t="s">
        <v>518</v>
      </c>
      <c r="DE1" s="255" t="s">
        <v>10</v>
      </c>
      <c r="DF1" s="256" t="s">
        <v>254</v>
      </c>
      <c r="DG1" s="256" t="s">
        <v>460</v>
      </c>
      <c r="DH1" s="256" t="s">
        <v>255</v>
      </c>
      <c r="DI1" s="256" t="s">
        <v>256</v>
      </c>
      <c r="DJ1" s="256" t="s">
        <v>607</v>
      </c>
      <c r="DK1" s="256" t="s">
        <v>257</v>
      </c>
      <c r="DL1" s="256" t="s">
        <v>258</v>
      </c>
      <c r="DM1" s="256" t="s">
        <v>608</v>
      </c>
      <c r="DN1" s="256" t="s">
        <v>610</v>
      </c>
      <c r="DO1" s="256" t="s">
        <v>485</v>
      </c>
      <c r="DP1" s="256" t="s">
        <v>259</v>
      </c>
      <c r="DQ1" s="256" t="s">
        <v>461</v>
      </c>
      <c r="DR1" s="256" t="s">
        <v>260</v>
      </c>
      <c r="DS1" s="256" t="s">
        <v>261</v>
      </c>
      <c r="DT1" s="256" t="s">
        <v>262</v>
      </c>
      <c r="DU1" s="256" t="s">
        <v>263</v>
      </c>
      <c r="DV1" s="256" t="s">
        <v>264</v>
      </c>
      <c r="DW1" s="256" t="s">
        <v>611</v>
      </c>
      <c r="DX1" s="256" t="s">
        <v>609</v>
      </c>
      <c r="DY1" s="256" t="s">
        <v>484</v>
      </c>
      <c r="DZ1" s="256" t="s">
        <v>265</v>
      </c>
      <c r="EA1" s="256" t="s">
        <v>462</v>
      </c>
      <c r="EB1" s="256" t="s">
        <v>266</v>
      </c>
      <c r="EC1" s="256" t="s">
        <v>267</v>
      </c>
      <c r="ED1" s="256" t="s">
        <v>268</v>
      </c>
      <c r="EE1" s="256" t="s">
        <v>269</v>
      </c>
      <c r="EF1" s="256" t="s">
        <v>270</v>
      </c>
      <c r="EG1" s="256" t="s">
        <v>612</v>
      </c>
      <c r="EH1" s="256" t="s">
        <v>613</v>
      </c>
      <c r="EI1" s="256" t="s">
        <v>486</v>
      </c>
      <c r="EJ1" s="256" t="s">
        <v>271</v>
      </c>
      <c r="EK1" s="256" t="s">
        <v>463</v>
      </c>
      <c r="EL1" s="256" t="s">
        <v>272</v>
      </c>
      <c r="EM1" s="256" t="s">
        <v>273</v>
      </c>
      <c r="EN1" s="256" t="s">
        <v>274</v>
      </c>
      <c r="EO1" s="256" t="s">
        <v>275</v>
      </c>
      <c r="EP1" s="256" t="s">
        <v>276</v>
      </c>
      <c r="EQ1" s="256" t="s">
        <v>614</v>
      </c>
      <c r="ER1" s="256" t="s">
        <v>615</v>
      </c>
      <c r="ES1" s="256" t="s">
        <v>487</v>
      </c>
      <c r="ET1" s="256" t="s">
        <v>277</v>
      </c>
      <c r="EU1" s="256" t="s">
        <v>464</v>
      </c>
      <c r="EV1" s="256" t="s">
        <v>278</v>
      </c>
      <c r="EW1" s="256" t="s">
        <v>279</v>
      </c>
      <c r="EX1" s="256" t="s">
        <v>280</v>
      </c>
      <c r="EY1" s="256" t="s">
        <v>281</v>
      </c>
      <c r="EZ1" s="256" t="s">
        <v>282</v>
      </c>
      <c r="FA1" s="256" t="s">
        <v>616</v>
      </c>
      <c r="FB1" s="256" t="s">
        <v>617</v>
      </c>
      <c r="FC1" s="256" t="s">
        <v>488</v>
      </c>
      <c r="FD1" s="256" t="s">
        <v>283</v>
      </c>
      <c r="FE1" s="256" t="s">
        <v>465</v>
      </c>
      <c r="FF1" s="256" t="s">
        <v>284</v>
      </c>
      <c r="FG1" s="256" t="s">
        <v>285</v>
      </c>
      <c r="FH1" s="256" t="s">
        <v>286</v>
      </c>
      <c r="FI1" s="256" t="s">
        <v>287</v>
      </c>
      <c r="FJ1" s="256" t="s">
        <v>288</v>
      </c>
      <c r="FK1" s="256" t="s">
        <v>619</v>
      </c>
      <c r="FL1" s="256" t="s">
        <v>618</v>
      </c>
      <c r="FM1" s="256" t="s">
        <v>489</v>
      </c>
      <c r="FN1" s="256" t="s">
        <v>289</v>
      </c>
      <c r="FO1" s="256" t="s">
        <v>466</v>
      </c>
      <c r="FP1" s="256" t="s">
        <v>290</v>
      </c>
      <c r="FQ1" s="256" t="s">
        <v>291</v>
      </c>
      <c r="FR1" s="256" t="s">
        <v>292</v>
      </c>
      <c r="FS1" s="256" t="s">
        <v>293</v>
      </c>
      <c r="FT1" s="256" t="s">
        <v>294</v>
      </c>
      <c r="FU1" s="256" t="s">
        <v>620</v>
      </c>
      <c r="FV1" s="256" t="s">
        <v>621</v>
      </c>
      <c r="FW1" s="256" t="s">
        <v>490</v>
      </c>
      <c r="FX1" s="256" t="s">
        <v>295</v>
      </c>
      <c r="FY1" s="256" t="s">
        <v>467</v>
      </c>
      <c r="FZ1" s="256" t="s">
        <v>296</v>
      </c>
      <c r="GA1" s="256" t="s">
        <v>297</v>
      </c>
      <c r="GB1" s="256" t="s">
        <v>298</v>
      </c>
      <c r="GC1" s="256" t="s">
        <v>299</v>
      </c>
      <c r="GD1" s="256" t="s">
        <v>300</v>
      </c>
      <c r="GE1" s="256" t="s">
        <v>622</v>
      </c>
      <c r="GF1" s="256" t="s">
        <v>623</v>
      </c>
      <c r="GG1" s="256" t="s">
        <v>491</v>
      </c>
      <c r="GH1" s="256" t="s">
        <v>301</v>
      </c>
      <c r="GI1" s="256" t="s">
        <v>468</v>
      </c>
      <c r="GJ1" s="256" t="s">
        <v>302</v>
      </c>
      <c r="GK1" s="256" t="s">
        <v>303</v>
      </c>
      <c r="GL1" s="256" t="s">
        <v>304</v>
      </c>
      <c r="GM1" s="256" t="s">
        <v>305</v>
      </c>
      <c r="GN1" s="256" t="s">
        <v>306</v>
      </c>
      <c r="GO1" s="256" t="s">
        <v>624</v>
      </c>
      <c r="GP1" s="256" t="s">
        <v>625</v>
      </c>
      <c r="GQ1" s="256" t="s">
        <v>492</v>
      </c>
      <c r="GR1" s="256" t="s">
        <v>307</v>
      </c>
      <c r="GS1" s="256" t="s">
        <v>469</v>
      </c>
      <c r="GT1" s="256" t="s">
        <v>308</v>
      </c>
      <c r="GU1" s="256" t="s">
        <v>309</v>
      </c>
      <c r="GV1" s="256" t="s">
        <v>310</v>
      </c>
      <c r="GW1" s="256" t="s">
        <v>311</v>
      </c>
      <c r="GX1" s="256" t="s">
        <v>312</v>
      </c>
      <c r="GY1" s="256" t="s">
        <v>626</v>
      </c>
      <c r="GZ1" s="256" t="s">
        <v>627</v>
      </c>
      <c r="HA1" s="256" t="s">
        <v>493</v>
      </c>
      <c r="HB1" s="256" t="s">
        <v>313</v>
      </c>
      <c r="HC1" s="256" t="s">
        <v>470</v>
      </c>
      <c r="HD1" s="256" t="s">
        <v>314</v>
      </c>
      <c r="HE1" s="256" t="s">
        <v>315</v>
      </c>
      <c r="HF1" s="256" t="s">
        <v>316</v>
      </c>
      <c r="HG1" s="256" t="s">
        <v>317</v>
      </c>
      <c r="HH1" s="256" t="s">
        <v>318</v>
      </c>
      <c r="HI1" s="256" t="s">
        <v>628</v>
      </c>
      <c r="HJ1" s="256" t="s">
        <v>629</v>
      </c>
      <c r="HK1" s="256" t="s">
        <v>494</v>
      </c>
      <c r="HL1" s="256" t="s">
        <v>319</v>
      </c>
      <c r="HM1" s="256" t="s">
        <v>471</v>
      </c>
      <c r="HN1" s="256" t="s">
        <v>320</v>
      </c>
      <c r="HO1" s="256" t="s">
        <v>321</v>
      </c>
      <c r="HP1" s="256" t="s">
        <v>322</v>
      </c>
      <c r="HQ1" s="256" t="s">
        <v>323</v>
      </c>
      <c r="HR1" s="256" t="s">
        <v>324</v>
      </c>
      <c r="HS1" s="256" t="s">
        <v>630</v>
      </c>
      <c r="HT1" s="256" t="s">
        <v>631</v>
      </c>
      <c r="HU1" s="256" t="s">
        <v>495</v>
      </c>
      <c r="HV1" s="256" t="s">
        <v>325</v>
      </c>
      <c r="HW1" s="256" t="s">
        <v>472</v>
      </c>
      <c r="HX1" s="256" t="s">
        <v>326</v>
      </c>
      <c r="HY1" s="256" t="s">
        <v>327</v>
      </c>
      <c r="HZ1" s="256" t="s">
        <v>328</v>
      </c>
      <c r="IA1" s="256" t="s">
        <v>329</v>
      </c>
      <c r="IB1" s="256" t="s">
        <v>330</v>
      </c>
      <c r="IC1" s="256" t="s">
        <v>632</v>
      </c>
      <c r="ID1" s="256" t="s">
        <v>633</v>
      </c>
      <c r="IE1" s="256" t="s">
        <v>496</v>
      </c>
      <c r="IF1" s="256" t="s">
        <v>331</v>
      </c>
      <c r="IG1" s="256" t="s">
        <v>473</v>
      </c>
      <c r="IH1" s="256" t="s">
        <v>332</v>
      </c>
      <c r="II1" s="256" t="s">
        <v>333</v>
      </c>
      <c r="IJ1" s="256" t="s">
        <v>334</v>
      </c>
      <c r="IK1" s="256" t="s">
        <v>335</v>
      </c>
      <c r="IL1" s="256" t="s">
        <v>336</v>
      </c>
      <c r="IM1" s="256" t="s">
        <v>634</v>
      </c>
      <c r="IN1" s="256" t="s">
        <v>635</v>
      </c>
      <c r="IO1" s="256" t="s">
        <v>497</v>
      </c>
      <c r="IP1" s="256" t="s">
        <v>337</v>
      </c>
      <c r="IQ1" s="256" t="s">
        <v>474</v>
      </c>
      <c r="IR1" s="256" t="s">
        <v>338</v>
      </c>
      <c r="IS1" s="256" t="s">
        <v>339</v>
      </c>
      <c r="IT1" s="256" t="s">
        <v>340</v>
      </c>
      <c r="IU1" s="256" t="s">
        <v>341</v>
      </c>
      <c r="IV1" s="256" t="s">
        <v>342</v>
      </c>
      <c r="IW1" s="256" t="s">
        <v>636</v>
      </c>
      <c r="IX1" s="256" t="s">
        <v>637</v>
      </c>
      <c r="IY1" s="256" t="s">
        <v>498</v>
      </c>
      <c r="IZ1" s="256" t="s">
        <v>343</v>
      </c>
      <c r="JA1" s="256" t="s">
        <v>475</v>
      </c>
      <c r="JB1" s="256" t="s">
        <v>344</v>
      </c>
      <c r="JC1" s="256" t="s">
        <v>345</v>
      </c>
      <c r="JD1" s="256" t="s">
        <v>346</v>
      </c>
      <c r="JE1" s="256" t="s">
        <v>347</v>
      </c>
      <c r="JF1" s="256" t="s">
        <v>348</v>
      </c>
      <c r="JG1" s="256" t="s">
        <v>636</v>
      </c>
      <c r="JH1" s="256" t="s">
        <v>637</v>
      </c>
      <c r="JI1" s="256" t="s">
        <v>499</v>
      </c>
      <c r="JJ1" s="256" t="s">
        <v>349</v>
      </c>
      <c r="JK1" s="256" t="s">
        <v>476</v>
      </c>
      <c r="JL1" s="256" t="s">
        <v>350</v>
      </c>
      <c r="JM1" s="256" t="s">
        <v>351</v>
      </c>
      <c r="JN1" s="256" t="s">
        <v>352</v>
      </c>
      <c r="JO1" s="256" t="s">
        <v>353</v>
      </c>
      <c r="JP1" s="256" t="s">
        <v>354</v>
      </c>
      <c r="JQ1" s="256" t="s">
        <v>638</v>
      </c>
      <c r="JR1" s="256" t="s">
        <v>639</v>
      </c>
      <c r="JS1" s="256" t="s">
        <v>500</v>
      </c>
      <c r="JT1" s="256" t="s">
        <v>355</v>
      </c>
      <c r="JU1" s="256" t="s">
        <v>477</v>
      </c>
      <c r="JV1" s="256" t="s">
        <v>356</v>
      </c>
      <c r="JW1" s="256" t="s">
        <v>357</v>
      </c>
      <c r="JX1" s="256" t="s">
        <v>358</v>
      </c>
      <c r="JY1" s="256" t="s">
        <v>359</v>
      </c>
      <c r="JZ1" s="256" t="s">
        <v>360</v>
      </c>
      <c r="KA1" s="256" t="s">
        <v>640</v>
      </c>
      <c r="KB1" s="256" t="s">
        <v>641</v>
      </c>
      <c r="KC1" s="256" t="s">
        <v>501</v>
      </c>
      <c r="KD1" s="256" t="s">
        <v>361</v>
      </c>
      <c r="KE1" s="256" t="s">
        <v>478</v>
      </c>
      <c r="KF1" s="256" t="s">
        <v>362</v>
      </c>
      <c r="KG1" s="256" t="s">
        <v>363</v>
      </c>
      <c r="KH1" s="256" t="s">
        <v>364</v>
      </c>
      <c r="KI1" s="256" t="s">
        <v>365</v>
      </c>
      <c r="KJ1" s="256" t="s">
        <v>366</v>
      </c>
      <c r="KK1" s="256" t="s">
        <v>642</v>
      </c>
      <c r="KL1" s="256" t="s">
        <v>643</v>
      </c>
      <c r="KM1" s="256" t="s">
        <v>502</v>
      </c>
      <c r="KN1" s="256" t="s">
        <v>367</v>
      </c>
      <c r="KO1" s="256" t="s">
        <v>479</v>
      </c>
      <c r="KP1" s="256" t="s">
        <v>368</v>
      </c>
      <c r="KQ1" s="256" t="s">
        <v>369</v>
      </c>
      <c r="KR1" s="256" t="s">
        <v>370</v>
      </c>
      <c r="KS1" s="256" t="s">
        <v>371</v>
      </c>
      <c r="KT1" s="256" t="s">
        <v>372</v>
      </c>
      <c r="KU1" s="256" t="s">
        <v>644</v>
      </c>
      <c r="KV1" s="256" t="s">
        <v>645</v>
      </c>
      <c r="KW1" s="256" t="s">
        <v>503</v>
      </c>
      <c r="KX1" s="256" t="s">
        <v>373</v>
      </c>
      <c r="KY1" s="256" t="s">
        <v>480</v>
      </c>
      <c r="KZ1" s="256" t="s">
        <v>374</v>
      </c>
      <c r="LA1" s="256" t="s">
        <v>375</v>
      </c>
      <c r="LB1" s="256" t="s">
        <v>376</v>
      </c>
      <c r="LC1" s="256" t="s">
        <v>377</v>
      </c>
      <c r="LD1" s="256" t="s">
        <v>378</v>
      </c>
      <c r="LE1" s="256" t="s">
        <v>646</v>
      </c>
      <c r="LF1" s="256" t="s">
        <v>647</v>
      </c>
      <c r="LG1" s="256" t="s">
        <v>504</v>
      </c>
      <c r="LH1" s="256" t="s">
        <v>379</v>
      </c>
      <c r="LI1" s="256" t="s">
        <v>481</v>
      </c>
      <c r="LJ1" s="256" t="s">
        <v>380</v>
      </c>
      <c r="LK1" s="256" t="s">
        <v>381</v>
      </c>
      <c r="LL1" s="256" t="s">
        <v>382</v>
      </c>
      <c r="LM1" s="256" t="s">
        <v>383</v>
      </c>
      <c r="LN1" s="256" t="s">
        <v>384</v>
      </c>
      <c r="LO1" s="256" t="s">
        <v>648</v>
      </c>
      <c r="LP1" s="256" t="s">
        <v>649</v>
      </c>
      <c r="LQ1" s="256" t="s">
        <v>505</v>
      </c>
      <c r="LR1" s="256" t="s">
        <v>385</v>
      </c>
      <c r="LS1" s="256" t="s">
        <v>482</v>
      </c>
      <c r="LT1" s="256" t="s">
        <v>386</v>
      </c>
      <c r="LU1" s="256" t="s">
        <v>387</v>
      </c>
      <c r="LV1" s="256" t="s">
        <v>388</v>
      </c>
      <c r="LW1" s="256" t="s">
        <v>389</v>
      </c>
      <c r="LX1" s="256" t="s">
        <v>390</v>
      </c>
      <c r="LY1" s="256" t="s">
        <v>650</v>
      </c>
      <c r="LZ1" s="256" t="s">
        <v>651</v>
      </c>
      <c r="MA1" s="256" t="s">
        <v>506</v>
      </c>
      <c r="MB1" s="256" t="s">
        <v>391</v>
      </c>
      <c r="MC1" s="256" t="s">
        <v>483</v>
      </c>
      <c r="MD1" s="256" t="s">
        <v>392</v>
      </c>
      <c r="ME1" s="256" t="s">
        <v>393</v>
      </c>
      <c r="MF1" s="256" t="s">
        <v>394</v>
      </c>
      <c r="MG1" s="256" t="s">
        <v>395</v>
      </c>
      <c r="MH1" s="256" t="s">
        <v>396</v>
      </c>
      <c r="MI1" s="256" t="s">
        <v>652</v>
      </c>
      <c r="MJ1" s="256" t="s">
        <v>653</v>
      </c>
      <c r="MK1" s="256" t="s">
        <v>507</v>
      </c>
      <c r="ML1" s="256" t="s">
        <v>519</v>
      </c>
      <c r="MM1" s="256" t="s">
        <v>520</v>
      </c>
      <c r="MN1" s="256" t="s">
        <v>520</v>
      </c>
      <c r="MO1" s="256" t="s">
        <v>11</v>
      </c>
      <c r="MP1" s="257" t="s">
        <v>397</v>
      </c>
      <c r="MQ1" s="257" t="s">
        <v>460</v>
      </c>
      <c r="MR1" s="257" t="s">
        <v>398</v>
      </c>
      <c r="MS1" s="257" t="s">
        <v>399</v>
      </c>
      <c r="MT1" s="257" t="s">
        <v>400</v>
      </c>
      <c r="MU1" s="257" t="s">
        <v>401</v>
      </c>
      <c r="MV1" s="257" t="s">
        <v>402</v>
      </c>
      <c r="MW1" s="257" t="s">
        <v>485</v>
      </c>
      <c r="MX1" s="257" t="s">
        <v>403</v>
      </c>
      <c r="MY1" s="257" t="s">
        <v>460</v>
      </c>
      <c r="MZ1" s="257" t="s">
        <v>398</v>
      </c>
      <c r="NA1" s="257" t="s">
        <v>399</v>
      </c>
      <c r="NB1" s="257" t="s">
        <v>400</v>
      </c>
      <c r="NC1" s="257" t="s">
        <v>401</v>
      </c>
      <c r="ND1" s="257" t="s">
        <v>402</v>
      </c>
      <c r="NE1" s="257" t="s">
        <v>485</v>
      </c>
      <c r="NF1" s="257" t="s">
        <v>404</v>
      </c>
      <c r="NG1" s="257" t="s">
        <v>461</v>
      </c>
      <c r="NH1" s="257" t="s">
        <v>405</v>
      </c>
      <c r="NI1" s="257" t="s">
        <v>406</v>
      </c>
      <c r="NJ1" s="257" t="s">
        <v>407</v>
      </c>
      <c r="NK1" s="257" t="s">
        <v>408</v>
      </c>
      <c r="NL1" s="257" t="s">
        <v>409</v>
      </c>
      <c r="NM1" s="257" t="s">
        <v>484</v>
      </c>
      <c r="NN1" s="257" t="s">
        <v>410</v>
      </c>
      <c r="NO1" s="257" t="s">
        <v>461</v>
      </c>
      <c r="NP1" s="257" t="s">
        <v>405</v>
      </c>
      <c r="NQ1" s="257" t="s">
        <v>406</v>
      </c>
      <c r="NR1" s="257" t="s">
        <v>407</v>
      </c>
      <c r="NS1" s="257" t="s">
        <v>408</v>
      </c>
      <c r="NT1" s="257" t="s">
        <v>409</v>
      </c>
      <c r="NU1" s="257" t="s">
        <v>484</v>
      </c>
      <c r="NV1" s="257" t="s">
        <v>411</v>
      </c>
      <c r="NW1" s="257" t="s">
        <v>462</v>
      </c>
      <c r="NX1" s="257" t="s">
        <v>412</v>
      </c>
      <c r="NY1" s="257" t="s">
        <v>413</v>
      </c>
      <c r="NZ1" s="257" t="s">
        <v>414</v>
      </c>
      <c r="OA1" s="257" t="s">
        <v>415</v>
      </c>
      <c r="OB1" s="257" t="s">
        <v>416</v>
      </c>
      <c r="OC1" s="257" t="s">
        <v>486</v>
      </c>
      <c r="OD1" s="257" t="s">
        <v>417</v>
      </c>
      <c r="OE1" s="257" t="s">
        <v>462</v>
      </c>
      <c r="OF1" s="257" t="s">
        <v>412</v>
      </c>
      <c r="OG1" s="257" t="s">
        <v>413</v>
      </c>
      <c r="OH1" s="257" t="s">
        <v>414</v>
      </c>
      <c r="OI1" s="257" t="s">
        <v>415</v>
      </c>
      <c r="OJ1" s="257" t="s">
        <v>416</v>
      </c>
      <c r="OK1" s="257" t="s">
        <v>486</v>
      </c>
      <c r="OL1" s="257" t="s">
        <v>418</v>
      </c>
      <c r="OM1" s="257" t="s">
        <v>463</v>
      </c>
      <c r="ON1" s="257" t="s">
        <v>419</v>
      </c>
      <c r="OO1" s="257" t="s">
        <v>420</v>
      </c>
      <c r="OP1" s="257" t="s">
        <v>421</v>
      </c>
      <c r="OQ1" s="257" t="s">
        <v>422</v>
      </c>
      <c r="OR1" s="257" t="s">
        <v>423</v>
      </c>
      <c r="OS1" s="257" t="s">
        <v>487</v>
      </c>
      <c r="OT1" s="257" t="s">
        <v>424</v>
      </c>
      <c r="OU1" s="257" t="s">
        <v>463</v>
      </c>
      <c r="OV1" s="257" t="s">
        <v>419</v>
      </c>
      <c r="OW1" s="257" t="s">
        <v>420</v>
      </c>
      <c r="OX1" s="257" t="s">
        <v>421</v>
      </c>
      <c r="OY1" s="257" t="s">
        <v>422</v>
      </c>
      <c r="OZ1" s="257" t="s">
        <v>423</v>
      </c>
      <c r="PA1" s="257" t="s">
        <v>487</v>
      </c>
      <c r="PB1" s="257" t="s">
        <v>425</v>
      </c>
      <c r="PC1" s="257" t="s">
        <v>464</v>
      </c>
      <c r="PD1" s="257" t="s">
        <v>426</v>
      </c>
      <c r="PE1" s="257" t="s">
        <v>427</v>
      </c>
      <c r="PF1" s="257" t="s">
        <v>428</v>
      </c>
      <c r="PG1" s="257" t="s">
        <v>429</v>
      </c>
      <c r="PH1" s="257" t="s">
        <v>430</v>
      </c>
      <c r="PI1" s="257" t="s">
        <v>488</v>
      </c>
      <c r="PJ1" s="257" t="s">
        <v>431</v>
      </c>
      <c r="PK1" s="257" t="s">
        <v>464</v>
      </c>
      <c r="PL1" s="257" t="s">
        <v>426</v>
      </c>
      <c r="PM1" s="257" t="s">
        <v>427</v>
      </c>
      <c r="PN1" s="257" t="s">
        <v>428</v>
      </c>
      <c r="PO1" s="257" t="s">
        <v>429</v>
      </c>
      <c r="PP1" s="257" t="s">
        <v>430</v>
      </c>
      <c r="PQ1" s="257" t="s">
        <v>488</v>
      </c>
      <c r="PR1" s="257" t="s">
        <v>432</v>
      </c>
      <c r="PS1" s="257" t="s">
        <v>465</v>
      </c>
      <c r="PT1" s="257" t="s">
        <v>433</v>
      </c>
      <c r="PU1" s="257" t="s">
        <v>434</v>
      </c>
      <c r="PV1" s="257" t="s">
        <v>435</v>
      </c>
      <c r="PW1" s="257" t="s">
        <v>436</v>
      </c>
      <c r="PX1" s="257" t="s">
        <v>437</v>
      </c>
      <c r="PY1" s="257" t="s">
        <v>489</v>
      </c>
      <c r="PZ1" s="257" t="s">
        <v>438</v>
      </c>
      <c r="QA1" s="257" t="s">
        <v>465</v>
      </c>
      <c r="QB1" s="257" t="s">
        <v>433</v>
      </c>
      <c r="QC1" s="257" t="s">
        <v>434</v>
      </c>
      <c r="QD1" s="257" t="s">
        <v>435</v>
      </c>
      <c r="QE1" s="257" t="s">
        <v>436</v>
      </c>
      <c r="QF1" s="257" t="s">
        <v>437</v>
      </c>
      <c r="QG1" s="257" t="s">
        <v>489</v>
      </c>
      <c r="QH1" s="257" t="s">
        <v>439</v>
      </c>
      <c r="QI1" s="257" t="s">
        <v>466</v>
      </c>
      <c r="QJ1" s="257" t="s">
        <v>440</v>
      </c>
      <c r="QK1" s="257" t="s">
        <v>441</v>
      </c>
      <c r="QL1" s="257" t="s">
        <v>442</v>
      </c>
      <c r="QM1" s="257" t="s">
        <v>443</v>
      </c>
      <c r="QN1" s="257" t="s">
        <v>444</v>
      </c>
      <c r="QO1" s="257" t="s">
        <v>490</v>
      </c>
      <c r="QP1" s="257" t="s">
        <v>445</v>
      </c>
      <c r="QQ1" s="257" t="s">
        <v>466</v>
      </c>
      <c r="QR1" s="257" t="s">
        <v>440</v>
      </c>
      <c r="QS1" s="257" t="s">
        <v>441</v>
      </c>
      <c r="QT1" s="257" t="s">
        <v>442</v>
      </c>
      <c r="QU1" s="257" t="s">
        <v>443</v>
      </c>
      <c r="QV1" s="257" t="s">
        <v>444</v>
      </c>
      <c r="QW1" s="257" t="s">
        <v>490</v>
      </c>
      <c r="QX1" s="257" t="s">
        <v>446</v>
      </c>
      <c r="QY1" s="257" t="s">
        <v>467</v>
      </c>
      <c r="QZ1" s="257" t="s">
        <v>447</v>
      </c>
      <c r="RA1" s="257" t="s">
        <v>448</v>
      </c>
      <c r="RB1" s="257" t="s">
        <v>449</v>
      </c>
      <c r="RC1" s="257" t="s">
        <v>450</v>
      </c>
      <c r="RD1" s="257" t="s">
        <v>451</v>
      </c>
      <c r="RE1" s="257" t="s">
        <v>491</v>
      </c>
      <c r="RF1" s="257" t="s">
        <v>452</v>
      </c>
      <c r="RG1" s="257" t="s">
        <v>467</v>
      </c>
      <c r="RH1" s="257" t="s">
        <v>447</v>
      </c>
      <c r="RI1" s="257" t="s">
        <v>448</v>
      </c>
      <c r="RJ1" s="257" t="s">
        <v>449</v>
      </c>
      <c r="RK1" s="257" t="s">
        <v>450</v>
      </c>
      <c r="RL1" s="257" t="s">
        <v>451</v>
      </c>
      <c r="RM1" s="257" t="s">
        <v>491</v>
      </c>
      <c r="RN1" s="257" t="s">
        <v>453</v>
      </c>
      <c r="RO1" s="257" t="s">
        <v>467</v>
      </c>
      <c r="RP1" s="257" t="s">
        <v>454</v>
      </c>
      <c r="RQ1" s="257" t="s">
        <v>455</v>
      </c>
      <c r="RR1" s="257" t="s">
        <v>456</v>
      </c>
      <c r="RS1" s="257" t="s">
        <v>457</v>
      </c>
      <c r="RT1" s="257" t="s">
        <v>458</v>
      </c>
      <c r="RU1" s="257" t="s">
        <v>492</v>
      </c>
      <c r="RV1" s="257" t="s">
        <v>459</v>
      </c>
      <c r="RW1" s="257" t="s">
        <v>468</v>
      </c>
      <c r="RX1" s="257" t="s">
        <v>454</v>
      </c>
      <c r="RY1" s="257" t="s">
        <v>455</v>
      </c>
      <c r="RZ1" s="257" t="s">
        <v>456</v>
      </c>
      <c r="SA1" s="257" t="s">
        <v>457</v>
      </c>
      <c r="SB1" s="257" t="s">
        <v>458</v>
      </c>
      <c r="SC1" s="257" t="s">
        <v>492</v>
      </c>
      <c r="SD1" s="257" t="s">
        <v>521</v>
      </c>
      <c r="SE1" s="257" t="s">
        <v>522</v>
      </c>
      <c r="SF1" s="257" t="s">
        <v>18</v>
      </c>
      <c r="SG1" s="257" t="s">
        <v>116</v>
      </c>
      <c r="SH1" s="257" t="s">
        <v>12</v>
      </c>
      <c r="SI1" s="258" t="s">
        <v>183</v>
      </c>
      <c r="SJ1" s="311" t="s">
        <v>529</v>
      </c>
      <c r="SK1" s="254" t="s">
        <v>544</v>
      </c>
      <c r="SL1" s="254" t="s">
        <v>543</v>
      </c>
      <c r="SM1" s="254" t="s">
        <v>562</v>
      </c>
    </row>
    <row r="2" spans="1:507" s="259" customFormat="1">
      <c r="A2" s="4"/>
      <c r="B2" s="254">
        <v>0</v>
      </c>
      <c r="C2" s="254">
        <f>B2+1</f>
        <v>1</v>
      </c>
      <c r="D2" s="254">
        <f>C2+1</f>
        <v>2</v>
      </c>
      <c r="E2" s="254">
        <f>D2+1</f>
        <v>3</v>
      </c>
      <c r="F2" s="254">
        <f>E2+1</f>
        <v>4</v>
      </c>
      <c r="G2" s="254">
        <f>F2+1</f>
        <v>5</v>
      </c>
      <c r="H2" s="254">
        <f t="shared" ref="H2:BS2" si="0">G2+1</f>
        <v>6</v>
      </c>
      <c r="I2" s="254">
        <f t="shared" si="0"/>
        <v>7</v>
      </c>
      <c r="J2" s="254">
        <f t="shared" si="0"/>
        <v>8</v>
      </c>
      <c r="K2" s="254">
        <f t="shared" si="0"/>
        <v>9</v>
      </c>
      <c r="L2" s="254">
        <f t="shared" si="0"/>
        <v>10</v>
      </c>
      <c r="M2" s="254">
        <f t="shared" si="0"/>
        <v>11</v>
      </c>
      <c r="N2" s="254">
        <f t="shared" si="0"/>
        <v>12</v>
      </c>
      <c r="O2" s="254">
        <f t="shared" si="0"/>
        <v>13</v>
      </c>
      <c r="P2" s="254">
        <f t="shared" si="0"/>
        <v>14</v>
      </c>
      <c r="Q2" s="255">
        <f t="shared" si="0"/>
        <v>15</v>
      </c>
      <c r="R2" s="255">
        <f t="shared" si="0"/>
        <v>16</v>
      </c>
      <c r="S2" s="255">
        <f t="shared" si="0"/>
        <v>17</v>
      </c>
      <c r="T2" s="255">
        <f t="shared" si="0"/>
        <v>18</v>
      </c>
      <c r="U2" s="255">
        <f t="shared" si="0"/>
        <v>19</v>
      </c>
      <c r="V2" s="255">
        <f t="shared" si="0"/>
        <v>20</v>
      </c>
      <c r="W2" s="255">
        <f t="shared" si="0"/>
        <v>21</v>
      </c>
      <c r="X2" s="255">
        <f t="shared" si="0"/>
        <v>22</v>
      </c>
      <c r="Y2" s="255">
        <f t="shared" si="0"/>
        <v>23</v>
      </c>
      <c r="Z2" s="255">
        <f t="shared" si="0"/>
        <v>24</v>
      </c>
      <c r="AA2" s="255">
        <f t="shared" si="0"/>
        <v>25</v>
      </c>
      <c r="AB2" s="255">
        <f t="shared" si="0"/>
        <v>26</v>
      </c>
      <c r="AC2" s="255">
        <f t="shared" si="0"/>
        <v>27</v>
      </c>
      <c r="AD2" s="255">
        <f t="shared" si="0"/>
        <v>28</v>
      </c>
      <c r="AE2" s="255">
        <f t="shared" si="0"/>
        <v>29</v>
      </c>
      <c r="AF2" s="255">
        <f t="shared" si="0"/>
        <v>30</v>
      </c>
      <c r="AG2" s="255">
        <f t="shared" si="0"/>
        <v>31</v>
      </c>
      <c r="AH2" s="255">
        <f t="shared" si="0"/>
        <v>32</v>
      </c>
      <c r="AI2" s="255">
        <f t="shared" si="0"/>
        <v>33</v>
      </c>
      <c r="AJ2" s="255">
        <f t="shared" si="0"/>
        <v>34</v>
      </c>
      <c r="AK2" s="255">
        <f t="shared" si="0"/>
        <v>35</v>
      </c>
      <c r="AL2" s="255">
        <f t="shared" si="0"/>
        <v>36</v>
      </c>
      <c r="AM2" s="255">
        <f t="shared" si="0"/>
        <v>37</v>
      </c>
      <c r="AN2" s="255">
        <f t="shared" si="0"/>
        <v>38</v>
      </c>
      <c r="AO2" s="255">
        <f t="shared" si="0"/>
        <v>39</v>
      </c>
      <c r="AP2" s="255">
        <f t="shared" si="0"/>
        <v>40</v>
      </c>
      <c r="AQ2" s="255">
        <f t="shared" si="0"/>
        <v>41</v>
      </c>
      <c r="AR2" s="255">
        <f t="shared" si="0"/>
        <v>42</v>
      </c>
      <c r="AS2" s="255">
        <f t="shared" si="0"/>
        <v>43</v>
      </c>
      <c r="AT2" s="255">
        <f t="shared" si="0"/>
        <v>44</v>
      </c>
      <c r="AU2" s="255">
        <f t="shared" si="0"/>
        <v>45</v>
      </c>
      <c r="AV2" s="255">
        <f t="shared" si="0"/>
        <v>46</v>
      </c>
      <c r="AW2" s="255">
        <f t="shared" si="0"/>
        <v>47</v>
      </c>
      <c r="AX2" s="255">
        <f t="shared" si="0"/>
        <v>48</v>
      </c>
      <c r="AY2" s="255">
        <f t="shared" si="0"/>
        <v>49</v>
      </c>
      <c r="AZ2" s="255">
        <f t="shared" si="0"/>
        <v>50</v>
      </c>
      <c r="BA2" s="255">
        <f t="shared" si="0"/>
        <v>51</v>
      </c>
      <c r="BB2" s="255">
        <f t="shared" si="0"/>
        <v>52</v>
      </c>
      <c r="BC2" s="255">
        <f t="shared" si="0"/>
        <v>53</v>
      </c>
      <c r="BD2" s="255">
        <f t="shared" si="0"/>
        <v>54</v>
      </c>
      <c r="BE2" s="255">
        <f t="shared" si="0"/>
        <v>55</v>
      </c>
      <c r="BF2" s="255">
        <f t="shared" si="0"/>
        <v>56</v>
      </c>
      <c r="BG2" s="255">
        <f t="shared" si="0"/>
        <v>57</v>
      </c>
      <c r="BH2" s="255">
        <f t="shared" si="0"/>
        <v>58</v>
      </c>
      <c r="BI2" s="255">
        <f t="shared" si="0"/>
        <v>59</v>
      </c>
      <c r="BJ2" s="255">
        <f t="shared" si="0"/>
        <v>60</v>
      </c>
      <c r="BK2" s="255">
        <f t="shared" si="0"/>
        <v>61</v>
      </c>
      <c r="BL2" s="255">
        <f t="shared" si="0"/>
        <v>62</v>
      </c>
      <c r="BM2" s="255">
        <f t="shared" si="0"/>
        <v>63</v>
      </c>
      <c r="BN2" s="255">
        <f t="shared" si="0"/>
        <v>64</v>
      </c>
      <c r="BO2" s="255">
        <f t="shared" si="0"/>
        <v>65</v>
      </c>
      <c r="BP2" s="255">
        <f t="shared" si="0"/>
        <v>66</v>
      </c>
      <c r="BQ2" s="255">
        <f t="shared" si="0"/>
        <v>67</v>
      </c>
      <c r="BR2" s="255">
        <f t="shared" si="0"/>
        <v>68</v>
      </c>
      <c r="BS2" s="255">
        <f t="shared" si="0"/>
        <v>69</v>
      </c>
      <c r="BT2" s="255">
        <f t="shared" ref="BT2:DL2" si="1">BS2+1</f>
        <v>70</v>
      </c>
      <c r="BU2" s="255">
        <f t="shared" si="1"/>
        <v>71</v>
      </c>
      <c r="BV2" s="255">
        <f t="shared" si="1"/>
        <v>72</v>
      </c>
      <c r="BW2" s="255">
        <f t="shared" si="1"/>
        <v>73</v>
      </c>
      <c r="BX2" s="255">
        <f t="shared" si="1"/>
        <v>74</v>
      </c>
      <c r="BY2" s="255">
        <f t="shared" si="1"/>
        <v>75</v>
      </c>
      <c r="BZ2" s="255">
        <f t="shared" si="1"/>
        <v>76</v>
      </c>
      <c r="CA2" s="255">
        <f t="shared" si="1"/>
        <v>77</v>
      </c>
      <c r="CB2" s="255">
        <f t="shared" si="1"/>
        <v>78</v>
      </c>
      <c r="CC2" s="255">
        <f t="shared" si="1"/>
        <v>79</v>
      </c>
      <c r="CD2" s="255">
        <f t="shared" si="1"/>
        <v>80</v>
      </c>
      <c r="CE2" s="255">
        <f t="shared" si="1"/>
        <v>81</v>
      </c>
      <c r="CF2" s="255">
        <f t="shared" si="1"/>
        <v>82</v>
      </c>
      <c r="CG2" s="255">
        <f t="shared" si="1"/>
        <v>83</v>
      </c>
      <c r="CH2" s="255">
        <f t="shared" si="1"/>
        <v>84</v>
      </c>
      <c r="CI2" s="255">
        <f t="shared" si="1"/>
        <v>85</v>
      </c>
      <c r="CJ2" s="255">
        <f t="shared" si="1"/>
        <v>86</v>
      </c>
      <c r="CK2" s="255">
        <f t="shared" si="1"/>
        <v>87</v>
      </c>
      <c r="CL2" s="255">
        <f t="shared" si="1"/>
        <v>88</v>
      </c>
      <c r="CM2" s="255">
        <f t="shared" si="1"/>
        <v>89</v>
      </c>
      <c r="CN2" s="255">
        <f t="shared" si="1"/>
        <v>90</v>
      </c>
      <c r="CO2" s="255">
        <f t="shared" si="1"/>
        <v>91</v>
      </c>
      <c r="CP2" s="255">
        <f t="shared" si="1"/>
        <v>92</v>
      </c>
      <c r="CQ2" s="255">
        <f t="shared" si="1"/>
        <v>93</v>
      </c>
      <c r="CR2" s="255">
        <f t="shared" si="1"/>
        <v>94</v>
      </c>
      <c r="CS2" s="255">
        <f t="shared" si="1"/>
        <v>95</v>
      </c>
      <c r="CT2" s="255">
        <f t="shared" si="1"/>
        <v>96</v>
      </c>
      <c r="CU2" s="255">
        <f t="shared" si="1"/>
        <v>97</v>
      </c>
      <c r="CV2" s="255">
        <f t="shared" si="1"/>
        <v>98</v>
      </c>
      <c r="CW2" s="255">
        <f t="shared" si="1"/>
        <v>99</v>
      </c>
      <c r="CX2" s="255">
        <f t="shared" si="1"/>
        <v>100</v>
      </c>
      <c r="CY2" s="255">
        <f t="shared" si="1"/>
        <v>101</v>
      </c>
      <c r="CZ2" s="255">
        <f t="shared" si="1"/>
        <v>102</v>
      </c>
      <c r="DA2" s="255">
        <f t="shared" si="1"/>
        <v>103</v>
      </c>
      <c r="DB2" s="255">
        <f t="shared" si="1"/>
        <v>104</v>
      </c>
      <c r="DC2" s="255">
        <f t="shared" si="1"/>
        <v>105</v>
      </c>
      <c r="DD2" s="255">
        <f t="shared" si="1"/>
        <v>106</v>
      </c>
      <c r="DE2" s="255">
        <f t="shared" si="1"/>
        <v>107</v>
      </c>
      <c r="DF2" s="256">
        <f t="shared" si="1"/>
        <v>108</v>
      </c>
      <c r="DG2" s="256">
        <f t="shared" si="1"/>
        <v>109</v>
      </c>
      <c r="DH2" s="256">
        <f t="shared" si="1"/>
        <v>110</v>
      </c>
      <c r="DI2" s="256">
        <f t="shared" si="1"/>
        <v>111</v>
      </c>
      <c r="DJ2" s="256">
        <f t="shared" si="1"/>
        <v>112</v>
      </c>
      <c r="DK2" s="256">
        <f t="shared" si="1"/>
        <v>113</v>
      </c>
      <c r="DL2" s="256">
        <f t="shared" si="1"/>
        <v>114</v>
      </c>
      <c r="DM2" s="256">
        <f>DO2+1</f>
        <v>116</v>
      </c>
      <c r="DN2" s="256">
        <f>DM2+1</f>
        <v>117</v>
      </c>
      <c r="DO2" s="256">
        <f>DL2+1</f>
        <v>115</v>
      </c>
      <c r="DP2" s="256">
        <f>DN2+1</f>
        <v>118</v>
      </c>
      <c r="DQ2" s="256">
        <f t="shared" ref="DQ2:GB2" si="2">DP2+1</f>
        <v>119</v>
      </c>
      <c r="DR2" s="256">
        <f t="shared" si="2"/>
        <v>120</v>
      </c>
      <c r="DS2" s="256">
        <f t="shared" si="2"/>
        <v>121</v>
      </c>
      <c r="DT2" s="256">
        <f t="shared" si="2"/>
        <v>122</v>
      </c>
      <c r="DU2" s="256">
        <f t="shared" si="2"/>
        <v>123</v>
      </c>
      <c r="DV2" s="256">
        <f t="shared" si="2"/>
        <v>124</v>
      </c>
      <c r="DW2" s="256">
        <f t="shared" si="2"/>
        <v>125</v>
      </c>
      <c r="DX2" s="256">
        <f t="shared" si="2"/>
        <v>126</v>
      </c>
      <c r="DY2" s="256">
        <f t="shared" si="2"/>
        <v>127</v>
      </c>
      <c r="DZ2" s="256">
        <f t="shared" si="2"/>
        <v>128</v>
      </c>
      <c r="EA2" s="256">
        <f t="shared" si="2"/>
        <v>129</v>
      </c>
      <c r="EB2" s="256">
        <f t="shared" si="2"/>
        <v>130</v>
      </c>
      <c r="EC2" s="256">
        <f t="shared" si="2"/>
        <v>131</v>
      </c>
      <c r="ED2" s="256">
        <f t="shared" si="2"/>
        <v>132</v>
      </c>
      <c r="EE2" s="256">
        <f t="shared" si="2"/>
        <v>133</v>
      </c>
      <c r="EF2" s="256">
        <f t="shared" si="2"/>
        <v>134</v>
      </c>
      <c r="EG2" s="256">
        <f t="shared" si="2"/>
        <v>135</v>
      </c>
      <c r="EH2" s="256">
        <f t="shared" si="2"/>
        <v>136</v>
      </c>
      <c r="EI2" s="256">
        <f t="shared" si="2"/>
        <v>137</v>
      </c>
      <c r="EJ2" s="256">
        <f t="shared" si="2"/>
        <v>138</v>
      </c>
      <c r="EK2" s="256">
        <f t="shared" si="2"/>
        <v>139</v>
      </c>
      <c r="EL2" s="256">
        <f t="shared" si="2"/>
        <v>140</v>
      </c>
      <c r="EM2" s="256">
        <f t="shared" si="2"/>
        <v>141</v>
      </c>
      <c r="EN2" s="256">
        <f t="shared" si="2"/>
        <v>142</v>
      </c>
      <c r="EO2" s="256">
        <f t="shared" si="2"/>
        <v>143</v>
      </c>
      <c r="EP2" s="256">
        <f t="shared" si="2"/>
        <v>144</v>
      </c>
      <c r="EQ2" s="256">
        <f t="shared" si="2"/>
        <v>145</v>
      </c>
      <c r="ER2" s="256">
        <f t="shared" si="2"/>
        <v>146</v>
      </c>
      <c r="ES2" s="256">
        <f t="shared" si="2"/>
        <v>147</v>
      </c>
      <c r="ET2" s="256">
        <f t="shared" si="2"/>
        <v>148</v>
      </c>
      <c r="EU2" s="256">
        <f t="shared" si="2"/>
        <v>149</v>
      </c>
      <c r="EV2" s="256">
        <f t="shared" si="2"/>
        <v>150</v>
      </c>
      <c r="EW2" s="256">
        <f t="shared" si="2"/>
        <v>151</v>
      </c>
      <c r="EX2" s="256">
        <f t="shared" si="2"/>
        <v>152</v>
      </c>
      <c r="EY2" s="256">
        <f t="shared" si="2"/>
        <v>153</v>
      </c>
      <c r="EZ2" s="256">
        <f t="shared" si="2"/>
        <v>154</v>
      </c>
      <c r="FA2" s="256">
        <f t="shared" si="2"/>
        <v>155</v>
      </c>
      <c r="FB2" s="256">
        <f t="shared" si="2"/>
        <v>156</v>
      </c>
      <c r="FC2" s="256">
        <f t="shared" si="2"/>
        <v>157</v>
      </c>
      <c r="FD2" s="256">
        <f t="shared" si="2"/>
        <v>158</v>
      </c>
      <c r="FE2" s="256">
        <f t="shared" si="2"/>
        <v>159</v>
      </c>
      <c r="FF2" s="256">
        <f t="shared" si="2"/>
        <v>160</v>
      </c>
      <c r="FG2" s="256">
        <f t="shared" si="2"/>
        <v>161</v>
      </c>
      <c r="FH2" s="256">
        <f t="shared" si="2"/>
        <v>162</v>
      </c>
      <c r="FI2" s="256">
        <f t="shared" si="2"/>
        <v>163</v>
      </c>
      <c r="FJ2" s="256">
        <f t="shared" si="2"/>
        <v>164</v>
      </c>
      <c r="FK2" s="256">
        <f t="shared" si="2"/>
        <v>165</v>
      </c>
      <c r="FL2" s="256">
        <f t="shared" si="2"/>
        <v>166</v>
      </c>
      <c r="FM2" s="256">
        <f t="shared" si="2"/>
        <v>167</v>
      </c>
      <c r="FN2" s="256">
        <f t="shared" si="2"/>
        <v>168</v>
      </c>
      <c r="FO2" s="256">
        <f t="shared" si="2"/>
        <v>169</v>
      </c>
      <c r="FP2" s="256">
        <f t="shared" si="2"/>
        <v>170</v>
      </c>
      <c r="FQ2" s="256">
        <f t="shared" si="2"/>
        <v>171</v>
      </c>
      <c r="FR2" s="256">
        <f t="shared" si="2"/>
        <v>172</v>
      </c>
      <c r="FS2" s="256">
        <f t="shared" si="2"/>
        <v>173</v>
      </c>
      <c r="FT2" s="256">
        <f t="shared" si="2"/>
        <v>174</v>
      </c>
      <c r="FU2" s="256">
        <f t="shared" si="2"/>
        <v>175</v>
      </c>
      <c r="FV2" s="256">
        <f t="shared" si="2"/>
        <v>176</v>
      </c>
      <c r="FW2" s="256">
        <f t="shared" si="2"/>
        <v>177</v>
      </c>
      <c r="FX2" s="256">
        <f t="shared" si="2"/>
        <v>178</v>
      </c>
      <c r="FY2" s="256">
        <f t="shared" si="2"/>
        <v>179</v>
      </c>
      <c r="FZ2" s="256">
        <f t="shared" si="2"/>
        <v>180</v>
      </c>
      <c r="GA2" s="256">
        <f t="shared" si="2"/>
        <v>181</v>
      </c>
      <c r="GB2" s="256">
        <f t="shared" si="2"/>
        <v>182</v>
      </c>
      <c r="GC2" s="256">
        <f t="shared" ref="GC2:IN2" si="3">GB2+1</f>
        <v>183</v>
      </c>
      <c r="GD2" s="256">
        <f t="shared" si="3"/>
        <v>184</v>
      </c>
      <c r="GE2" s="256">
        <f t="shared" si="3"/>
        <v>185</v>
      </c>
      <c r="GF2" s="256">
        <f t="shared" si="3"/>
        <v>186</v>
      </c>
      <c r="GG2" s="256">
        <f t="shared" si="3"/>
        <v>187</v>
      </c>
      <c r="GH2" s="256">
        <f t="shared" si="3"/>
        <v>188</v>
      </c>
      <c r="GI2" s="256">
        <f t="shared" si="3"/>
        <v>189</v>
      </c>
      <c r="GJ2" s="256">
        <f t="shared" si="3"/>
        <v>190</v>
      </c>
      <c r="GK2" s="256">
        <f t="shared" si="3"/>
        <v>191</v>
      </c>
      <c r="GL2" s="256">
        <f t="shared" si="3"/>
        <v>192</v>
      </c>
      <c r="GM2" s="256">
        <f t="shared" si="3"/>
        <v>193</v>
      </c>
      <c r="GN2" s="256">
        <f t="shared" si="3"/>
        <v>194</v>
      </c>
      <c r="GO2" s="256">
        <f t="shared" si="3"/>
        <v>195</v>
      </c>
      <c r="GP2" s="256">
        <f t="shared" si="3"/>
        <v>196</v>
      </c>
      <c r="GQ2" s="256">
        <f t="shared" si="3"/>
        <v>197</v>
      </c>
      <c r="GR2" s="256">
        <f t="shared" si="3"/>
        <v>198</v>
      </c>
      <c r="GS2" s="256">
        <f t="shared" si="3"/>
        <v>199</v>
      </c>
      <c r="GT2" s="256">
        <f t="shared" si="3"/>
        <v>200</v>
      </c>
      <c r="GU2" s="256">
        <f t="shared" si="3"/>
        <v>201</v>
      </c>
      <c r="GV2" s="256">
        <f t="shared" si="3"/>
        <v>202</v>
      </c>
      <c r="GW2" s="256">
        <f t="shared" si="3"/>
        <v>203</v>
      </c>
      <c r="GX2" s="256">
        <f t="shared" si="3"/>
        <v>204</v>
      </c>
      <c r="GY2" s="256">
        <f t="shared" si="3"/>
        <v>205</v>
      </c>
      <c r="GZ2" s="256">
        <f t="shared" si="3"/>
        <v>206</v>
      </c>
      <c r="HA2" s="256">
        <f t="shared" si="3"/>
        <v>207</v>
      </c>
      <c r="HB2" s="256">
        <f t="shared" si="3"/>
        <v>208</v>
      </c>
      <c r="HC2" s="256">
        <f t="shared" si="3"/>
        <v>209</v>
      </c>
      <c r="HD2" s="256">
        <f t="shared" si="3"/>
        <v>210</v>
      </c>
      <c r="HE2" s="256">
        <f t="shared" si="3"/>
        <v>211</v>
      </c>
      <c r="HF2" s="256">
        <f t="shared" si="3"/>
        <v>212</v>
      </c>
      <c r="HG2" s="256">
        <f t="shared" si="3"/>
        <v>213</v>
      </c>
      <c r="HH2" s="256">
        <f t="shared" si="3"/>
        <v>214</v>
      </c>
      <c r="HI2" s="256">
        <f t="shared" si="3"/>
        <v>215</v>
      </c>
      <c r="HJ2" s="256">
        <f t="shared" si="3"/>
        <v>216</v>
      </c>
      <c r="HK2" s="256">
        <f t="shared" si="3"/>
        <v>217</v>
      </c>
      <c r="HL2" s="256">
        <f t="shared" si="3"/>
        <v>218</v>
      </c>
      <c r="HM2" s="256">
        <f t="shared" si="3"/>
        <v>219</v>
      </c>
      <c r="HN2" s="256">
        <f t="shared" si="3"/>
        <v>220</v>
      </c>
      <c r="HO2" s="256">
        <f t="shared" si="3"/>
        <v>221</v>
      </c>
      <c r="HP2" s="256">
        <f t="shared" si="3"/>
        <v>222</v>
      </c>
      <c r="HQ2" s="256">
        <f t="shared" si="3"/>
        <v>223</v>
      </c>
      <c r="HR2" s="256">
        <f t="shared" si="3"/>
        <v>224</v>
      </c>
      <c r="HS2" s="256">
        <f t="shared" si="3"/>
        <v>225</v>
      </c>
      <c r="HT2" s="256">
        <f t="shared" si="3"/>
        <v>226</v>
      </c>
      <c r="HU2" s="256">
        <f t="shared" si="3"/>
        <v>227</v>
      </c>
      <c r="HV2" s="256">
        <f t="shared" si="3"/>
        <v>228</v>
      </c>
      <c r="HW2" s="256">
        <f t="shared" si="3"/>
        <v>229</v>
      </c>
      <c r="HX2" s="256">
        <f t="shared" si="3"/>
        <v>230</v>
      </c>
      <c r="HY2" s="256">
        <f t="shared" si="3"/>
        <v>231</v>
      </c>
      <c r="HZ2" s="256">
        <f t="shared" si="3"/>
        <v>232</v>
      </c>
      <c r="IA2" s="256">
        <f t="shared" si="3"/>
        <v>233</v>
      </c>
      <c r="IB2" s="256">
        <f t="shared" si="3"/>
        <v>234</v>
      </c>
      <c r="IC2" s="256">
        <f t="shared" si="3"/>
        <v>235</v>
      </c>
      <c r="ID2" s="256">
        <f t="shared" si="3"/>
        <v>236</v>
      </c>
      <c r="IE2" s="256">
        <f t="shared" si="3"/>
        <v>237</v>
      </c>
      <c r="IF2" s="256">
        <f t="shared" si="3"/>
        <v>238</v>
      </c>
      <c r="IG2" s="256">
        <f t="shared" si="3"/>
        <v>239</v>
      </c>
      <c r="IH2" s="256">
        <f t="shared" si="3"/>
        <v>240</v>
      </c>
      <c r="II2" s="256">
        <f t="shared" si="3"/>
        <v>241</v>
      </c>
      <c r="IJ2" s="256">
        <f t="shared" si="3"/>
        <v>242</v>
      </c>
      <c r="IK2" s="256">
        <f t="shared" si="3"/>
        <v>243</v>
      </c>
      <c r="IL2" s="256">
        <f t="shared" si="3"/>
        <v>244</v>
      </c>
      <c r="IM2" s="256">
        <f t="shared" si="3"/>
        <v>245</v>
      </c>
      <c r="IN2" s="256">
        <f t="shared" si="3"/>
        <v>246</v>
      </c>
      <c r="IO2" s="256">
        <f t="shared" ref="IO2:KZ2" si="4">IN2+1</f>
        <v>247</v>
      </c>
      <c r="IP2" s="256">
        <f t="shared" si="4"/>
        <v>248</v>
      </c>
      <c r="IQ2" s="256">
        <f t="shared" si="4"/>
        <v>249</v>
      </c>
      <c r="IR2" s="256">
        <f t="shared" si="4"/>
        <v>250</v>
      </c>
      <c r="IS2" s="256">
        <f t="shared" si="4"/>
        <v>251</v>
      </c>
      <c r="IT2" s="256">
        <f t="shared" si="4"/>
        <v>252</v>
      </c>
      <c r="IU2" s="256">
        <f t="shared" si="4"/>
        <v>253</v>
      </c>
      <c r="IV2" s="256">
        <f t="shared" si="4"/>
        <v>254</v>
      </c>
      <c r="IW2" s="256">
        <f t="shared" si="4"/>
        <v>255</v>
      </c>
      <c r="IX2" s="256">
        <f t="shared" si="4"/>
        <v>256</v>
      </c>
      <c r="IY2" s="256">
        <f t="shared" si="4"/>
        <v>257</v>
      </c>
      <c r="IZ2" s="256">
        <f t="shared" si="4"/>
        <v>258</v>
      </c>
      <c r="JA2" s="256">
        <f t="shared" si="4"/>
        <v>259</v>
      </c>
      <c r="JB2" s="256">
        <f t="shared" si="4"/>
        <v>260</v>
      </c>
      <c r="JC2" s="256">
        <f t="shared" si="4"/>
        <v>261</v>
      </c>
      <c r="JD2" s="256">
        <f t="shared" si="4"/>
        <v>262</v>
      </c>
      <c r="JE2" s="256">
        <f t="shared" si="4"/>
        <v>263</v>
      </c>
      <c r="JF2" s="256">
        <f t="shared" si="4"/>
        <v>264</v>
      </c>
      <c r="JG2" s="256">
        <f t="shared" si="4"/>
        <v>265</v>
      </c>
      <c r="JH2" s="256">
        <f t="shared" si="4"/>
        <v>266</v>
      </c>
      <c r="JI2" s="256">
        <f t="shared" si="4"/>
        <v>267</v>
      </c>
      <c r="JJ2" s="256">
        <f t="shared" si="4"/>
        <v>268</v>
      </c>
      <c r="JK2" s="256">
        <f t="shared" si="4"/>
        <v>269</v>
      </c>
      <c r="JL2" s="256">
        <f t="shared" si="4"/>
        <v>270</v>
      </c>
      <c r="JM2" s="256">
        <f t="shared" si="4"/>
        <v>271</v>
      </c>
      <c r="JN2" s="256">
        <f t="shared" si="4"/>
        <v>272</v>
      </c>
      <c r="JO2" s="256">
        <f t="shared" si="4"/>
        <v>273</v>
      </c>
      <c r="JP2" s="256">
        <f t="shared" si="4"/>
        <v>274</v>
      </c>
      <c r="JQ2" s="256">
        <f t="shared" si="4"/>
        <v>275</v>
      </c>
      <c r="JR2" s="256">
        <f t="shared" si="4"/>
        <v>276</v>
      </c>
      <c r="JS2" s="256">
        <f t="shared" si="4"/>
        <v>277</v>
      </c>
      <c r="JT2" s="256">
        <f t="shared" si="4"/>
        <v>278</v>
      </c>
      <c r="JU2" s="256">
        <f t="shared" si="4"/>
        <v>279</v>
      </c>
      <c r="JV2" s="256">
        <f t="shared" si="4"/>
        <v>280</v>
      </c>
      <c r="JW2" s="256">
        <f t="shared" si="4"/>
        <v>281</v>
      </c>
      <c r="JX2" s="256">
        <f t="shared" si="4"/>
        <v>282</v>
      </c>
      <c r="JY2" s="256">
        <f t="shared" si="4"/>
        <v>283</v>
      </c>
      <c r="JZ2" s="256">
        <f t="shared" si="4"/>
        <v>284</v>
      </c>
      <c r="KA2" s="256">
        <f t="shared" si="4"/>
        <v>285</v>
      </c>
      <c r="KB2" s="256">
        <f t="shared" si="4"/>
        <v>286</v>
      </c>
      <c r="KC2" s="256">
        <f t="shared" si="4"/>
        <v>287</v>
      </c>
      <c r="KD2" s="256">
        <f t="shared" si="4"/>
        <v>288</v>
      </c>
      <c r="KE2" s="256">
        <f t="shared" si="4"/>
        <v>289</v>
      </c>
      <c r="KF2" s="256">
        <f t="shared" si="4"/>
        <v>290</v>
      </c>
      <c r="KG2" s="256">
        <f t="shared" si="4"/>
        <v>291</v>
      </c>
      <c r="KH2" s="256">
        <f t="shared" si="4"/>
        <v>292</v>
      </c>
      <c r="KI2" s="256">
        <f t="shared" si="4"/>
        <v>293</v>
      </c>
      <c r="KJ2" s="256">
        <f t="shared" si="4"/>
        <v>294</v>
      </c>
      <c r="KK2" s="256">
        <f t="shared" si="4"/>
        <v>295</v>
      </c>
      <c r="KL2" s="256">
        <f t="shared" si="4"/>
        <v>296</v>
      </c>
      <c r="KM2" s="256">
        <f t="shared" si="4"/>
        <v>297</v>
      </c>
      <c r="KN2" s="256">
        <f t="shared" si="4"/>
        <v>298</v>
      </c>
      <c r="KO2" s="256">
        <f t="shared" si="4"/>
        <v>299</v>
      </c>
      <c r="KP2" s="256">
        <f t="shared" si="4"/>
        <v>300</v>
      </c>
      <c r="KQ2" s="256">
        <f t="shared" si="4"/>
        <v>301</v>
      </c>
      <c r="KR2" s="256">
        <f t="shared" si="4"/>
        <v>302</v>
      </c>
      <c r="KS2" s="256">
        <f t="shared" si="4"/>
        <v>303</v>
      </c>
      <c r="KT2" s="256">
        <f t="shared" si="4"/>
        <v>304</v>
      </c>
      <c r="KU2" s="256">
        <f t="shared" si="4"/>
        <v>305</v>
      </c>
      <c r="KV2" s="256">
        <f t="shared" si="4"/>
        <v>306</v>
      </c>
      <c r="KW2" s="256">
        <f t="shared" si="4"/>
        <v>307</v>
      </c>
      <c r="KX2" s="256">
        <f t="shared" si="4"/>
        <v>308</v>
      </c>
      <c r="KY2" s="256">
        <f t="shared" si="4"/>
        <v>309</v>
      </c>
      <c r="KZ2" s="256">
        <f t="shared" si="4"/>
        <v>310</v>
      </c>
      <c r="LA2" s="256">
        <f t="shared" ref="LA2:MO2" si="5">KZ2+1</f>
        <v>311</v>
      </c>
      <c r="LB2" s="256">
        <f t="shared" si="5"/>
        <v>312</v>
      </c>
      <c r="LC2" s="256">
        <f t="shared" si="5"/>
        <v>313</v>
      </c>
      <c r="LD2" s="256">
        <f t="shared" si="5"/>
        <v>314</v>
      </c>
      <c r="LE2" s="256">
        <f t="shared" si="5"/>
        <v>315</v>
      </c>
      <c r="LF2" s="256">
        <f t="shared" si="5"/>
        <v>316</v>
      </c>
      <c r="LG2" s="256">
        <f t="shared" si="5"/>
        <v>317</v>
      </c>
      <c r="LH2" s="256">
        <f t="shared" si="5"/>
        <v>318</v>
      </c>
      <c r="LI2" s="256">
        <f t="shared" si="5"/>
        <v>319</v>
      </c>
      <c r="LJ2" s="256">
        <f t="shared" si="5"/>
        <v>320</v>
      </c>
      <c r="LK2" s="256">
        <f t="shared" si="5"/>
        <v>321</v>
      </c>
      <c r="LL2" s="256">
        <f t="shared" si="5"/>
        <v>322</v>
      </c>
      <c r="LM2" s="256">
        <f t="shared" si="5"/>
        <v>323</v>
      </c>
      <c r="LN2" s="256">
        <f t="shared" si="5"/>
        <v>324</v>
      </c>
      <c r="LO2" s="256">
        <f t="shared" si="5"/>
        <v>325</v>
      </c>
      <c r="LP2" s="256">
        <f t="shared" si="5"/>
        <v>326</v>
      </c>
      <c r="LQ2" s="256">
        <f t="shared" si="5"/>
        <v>327</v>
      </c>
      <c r="LR2" s="256">
        <f t="shared" si="5"/>
        <v>328</v>
      </c>
      <c r="LS2" s="256">
        <f t="shared" si="5"/>
        <v>329</v>
      </c>
      <c r="LT2" s="256">
        <f t="shared" si="5"/>
        <v>330</v>
      </c>
      <c r="LU2" s="256">
        <f t="shared" si="5"/>
        <v>331</v>
      </c>
      <c r="LV2" s="256">
        <f t="shared" si="5"/>
        <v>332</v>
      </c>
      <c r="LW2" s="256">
        <f t="shared" si="5"/>
        <v>333</v>
      </c>
      <c r="LX2" s="256">
        <f t="shared" si="5"/>
        <v>334</v>
      </c>
      <c r="LY2" s="256">
        <f t="shared" si="5"/>
        <v>335</v>
      </c>
      <c r="LZ2" s="256">
        <f t="shared" si="5"/>
        <v>336</v>
      </c>
      <c r="MA2" s="256">
        <f t="shared" si="5"/>
        <v>337</v>
      </c>
      <c r="MB2" s="256">
        <f t="shared" si="5"/>
        <v>338</v>
      </c>
      <c r="MC2" s="256">
        <f t="shared" si="5"/>
        <v>339</v>
      </c>
      <c r="MD2" s="256">
        <f t="shared" si="5"/>
        <v>340</v>
      </c>
      <c r="ME2" s="256">
        <f t="shared" si="5"/>
        <v>341</v>
      </c>
      <c r="MF2" s="256">
        <f t="shared" si="5"/>
        <v>342</v>
      </c>
      <c r="MG2" s="256">
        <f t="shared" si="5"/>
        <v>343</v>
      </c>
      <c r="MH2" s="256">
        <f t="shared" si="5"/>
        <v>344</v>
      </c>
      <c r="MI2" s="256">
        <f t="shared" si="5"/>
        <v>345</v>
      </c>
      <c r="MJ2" s="256">
        <f t="shared" si="5"/>
        <v>346</v>
      </c>
      <c r="MK2" s="256">
        <f t="shared" si="5"/>
        <v>347</v>
      </c>
      <c r="ML2" s="256">
        <f t="shared" si="5"/>
        <v>348</v>
      </c>
      <c r="MM2" s="256">
        <f t="shared" si="5"/>
        <v>349</v>
      </c>
      <c r="MN2" s="256">
        <f t="shared" si="5"/>
        <v>350</v>
      </c>
      <c r="MO2" s="256">
        <f t="shared" si="5"/>
        <v>351</v>
      </c>
      <c r="MP2" s="257">
        <f t="shared" ref="MP2:NL2" si="6">MO2+1</f>
        <v>352</v>
      </c>
      <c r="MQ2" s="257">
        <f t="shared" si="6"/>
        <v>353</v>
      </c>
      <c r="MR2" s="257">
        <f t="shared" si="6"/>
        <v>354</v>
      </c>
      <c r="MS2" s="257">
        <f t="shared" si="6"/>
        <v>355</v>
      </c>
      <c r="MT2" s="257">
        <f t="shared" si="6"/>
        <v>356</v>
      </c>
      <c r="MU2" s="257">
        <f t="shared" si="6"/>
        <v>357</v>
      </c>
      <c r="MV2" s="257">
        <f t="shared" si="6"/>
        <v>358</v>
      </c>
      <c r="MW2" s="257">
        <f t="shared" si="6"/>
        <v>359</v>
      </c>
      <c r="MX2" s="257">
        <f t="shared" si="6"/>
        <v>360</v>
      </c>
      <c r="MY2" s="257">
        <f t="shared" si="6"/>
        <v>361</v>
      </c>
      <c r="MZ2" s="257">
        <f t="shared" si="6"/>
        <v>362</v>
      </c>
      <c r="NA2" s="257">
        <f t="shared" si="6"/>
        <v>363</v>
      </c>
      <c r="NB2" s="257">
        <f t="shared" si="6"/>
        <v>364</v>
      </c>
      <c r="NC2" s="257">
        <f t="shared" si="6"/>
        <v>365</v>
      </c>
      <c r="ND2" s="257">
        <f t="shared" si="6"/>
        <v>366</v>
      </c>
      <c r="NE2" s="257">
        <f t="shared" si="6"/>
        <v>367</v>
      </c>
      <c r="NF2" s="257">
        <f t="shared" si="6"/>
        <v>368</v>
      </c>
      <c r="NG2" s="257">
        <f t="shared" si="6"/>
        <v>369</v>
      </c>
      <c r="NH2" s="257">
        <f t="shared" si="6"/>
        <v>370</v>
      </c>
      <c r="NI2" s="257">
        <f t="shared" si="6"/>
        <v>371</v>
      </c>
      <c r="NJ2" s="257">
        <f t="shared" si="6"/>
        <v>372</v>
      </c>
      <c r="NK2" s="257">
        <f t="shared" si="6"/>
        <v>373</v>
      </c>
      <c r="NL2" s="257">
        <f t="shared" si="6"/>
        <v>374</v>
      </c>
      <c r="NM2" s="257">
        <f t="shared" ref="NM2:PX2" si="7">NL2+1</f>
        <v>375</v>
      </c>
      <c r="NN2" s="257">
        <f t="shared" si="7"/>
        <v>376</v>
      </c>
      <c r="NO2" s="257">
        <f t="shared" si="7"/>
        <v>377</v>
      </c>
      <c r="NP2" s="257">
        <f t="shared" si="7"/>
        <v>378</v>
      </c>
      <c r="NQ2" s="257">
        <f t="shared" si="7"/>
        <v>379</v>
      </c>
      <c r="NR2" s="257">
        <f t="shared" si="7"/>
        <v>380</v>
      </c>
      <c r="NS2" s="257">
        <f t="shared" si="7"/>
        <v>381</v>
      </c>
      <c r="NT2" s="257">
        <f t="shared" si="7"/>
        <v>382</v>
      </c>
      <c r="NU2" s="257">
        <f t="shared" si="7"/>
        <v>383</v>
      </c>
      <c r="NV2" s="257">
        <f t="shared" si="7"/>
        <v>384</v>
      </c>
      <c r="NW2" s="257">
        <f t="shared" si="7"/>
        <v>385</v>
      </c>
      <c r="NX2" s="257">
        <f t="shared" si="7"/>
        <v>386</v>
      </c>
      <c r="NY2" s="257">
        <f t="shared" si="7"/>
        <v>387</v>
      </c>
      <c r="NZ2" s="257">
        <f t="shared" si="7"/>
        <v>388</v>
      </c>
      <c r="OA2" s="257">
        <f t="shared" si="7"/>
        <v>389</v>
      </c>
      <c r="OB2" s="257">
        <f t="shared" si="7"/>
        <v>390</v>
      </c>
      <c r="OC2" s="257">
        <f t="shared" si="7"/>
        <v>391</v>
      </c>
      <c r="OD2" s="257">
        <f t="shared" si="7"/>
        <v>392</v>
      </c>
      <c r="OE2" s="257">
        <f t="shared" si="7"/>
        <v>393</v>
      </c>
      <c r="OF2" s="257">
        <f t="shared" si="7"/>
        <v>394</v>
      </c>
      <c r="OG2" s="257">
        <f t="shared" si="7"/>
        <v>395</v>
      </c>
      <c r="OH2" s="257">
        <f t="shared" si="7"/>
        <v>396</v>
      </c>
      <c r="OI2" s="257">
        <f t="shared" si="7"/>
        <v>397</v>
      </c>
      <c r="OJ2" s="257">
        <f t="shared" si="7"/>
        <v>398</v>
      </c>
      <c r="OK2" s="257">
        <f t="shared" si="7"/>
        <v>399</v>
      </c>
      <c r="OL2" s="257">
        <f t="shared" si="7"/>
        <v>400</v>
      </c>
      <c r="OM2" s="257">
        <f t="shared" si="7"/>
        <v>401</v>
      </c>
      <c r="ON2" s="257">
        <f t="shared" si="7"/>
        <v>402</v>
      </c>
      <c r="OO2" s="257">
        <f t="shared" si="7"/>
        <v>403</v>
      </c>
      <c r="OP2" s="257">
        <f t="shared" si="7"/>
        <v>404</v>
      </c>
      <c r="OQ2" s="257">
        <f t="shared" si="7"/>
        <v>405</v>
      </c>
      <c r="OR2" s="257">
        <f t="shared" si="7"/>
        <v>406</v>
      </c>
      <c r="OS2" s="257">
        <f t="shared" si="7"/>
        <v>407</v>
      </c>
      <c r="OT2" s="257">
        <f t="shared" si="7"/>
        <v>408</v>
      </c>
      <c r="OU2" s="257">
        <f t="shared" si="7"/>
        <v>409</v>
      </c>
      <c r="OV2" s="257">
        <f t="shared" si="7"/>
        <v>410</v>
      </c>
      <c r="OW2" s="257">
        <f t="shared" si="7"/>
        <v>411</v>
      </c>
      <c r="OX2" s="257">
        <f t="shared" si="7"/>
        <v>412</v>
      </c>
      <c r="OY2" s="257">
        <f t="shared" si="7"/>
        <v>413</v>
      </c>
      <c r="OZ2" s="257">
        <f t="shared" si="7"/>
        <v>414</v>
      </c>
      <c r="PA2" s="257">
        <f t="shared" si="7"/>
        <v>415</v>
      </c>
      <c r="PB2" s="257">
        <f t="shared" si="7"/>
        <v>416</v>
      </c>
      <c r="PC2" s="257">
        <f t="shared" si="7"/>
        <v>417</v>
      </c>
      <c r="PD2" s="257">
        <f t="shared" si="7"/>
        <v>418</v>
      </c>
      <c r="PE2" s="257">
        <f t="shared" si="7"/>
        <v>419</v>
      </c>
      <c r="PF2" s="257">
        <f t="shared" si="7"/>
        <v>420</v>
      </c>
      <c r="PG2" s="257">
        <f t="shared" si="7"/>
        <v>421</v>
      </c>
      <c r="PH2" s="257">
        <f t="shared" si="7"/>
        <v>422</v>
      </c>
      <c r="PI2" s="257">
        <f t="shared" si="7"/>
        <v>423</v>
      </c>
      <c r="PJ2" s="257">
        <f t="shared" si="7"/>
        <v>424</v>
      </c>
      <c r="PK2" s="257">
        <f t="shared" si="7"/>
        <v>425</v>
      </c>
      <c r="PL2" s="257">
        <f t="shared" si="7"/>
        <v>426</v>
      </c>
      <c r="PM2" s="257">
        <f t="shared" si="7"/>
        <v>427</v>
      </c>
      <c r="PN2" s="257">
        <f t="shared" si="7"/>
        <v>428</v>
      </c>
      <c r="PO2" s="257">
        <f t="shared" si="7"/>
        <v>429</v>
      </c>
      <c r="PP2" s="257">
        <f t="shared" si="7"/>
        <v>430</v>
      </c>
      <c r="PQ2" s="257">
        <f t="shared" si="7"/>
        <v>431</v>
      </c>
      <c r="PR2" s="257">
        <f t="shared" si="7"/>
        <v>432</v>
      </c>
      <c r="PS2" s="257">
        <f t="shared" si="7"/>
        <v>433</v>
      </c>
      <c r="PT2" s="257">
        <f t="shared" si="7"/>
        <v>434</v>
      </c>
      <c r="PU2" s="257">
        <f t="shared" si="7"/>
        <v>435</v>
      </c>
      <c r="PV2" s="257">
        <f t="shared" si="7"/>
        <v>436</v>
      </c>
      <c r="PW2" s="257">
        <f t="shared" si="7"/>
        <v>437</v>
      </c>
      <c r="PX2" s="257">
        <f t="shared" si="7"/>
        <v>438</v>
      </c>
      <c r="PY2" s="257">
        <f t="shared" ref="PY2:SI2" si="8">PX2+1</f>
        <v>439</v>
      </c>
      <c r="PZ2" s="257">
        <f t="shared" si="8"/>
        <v>440</v>
      </c>
      <c r="QA2" s="257">
        <f t="shared" si="8"/>
        <v>441</v>
      </c>
      <c r="QB2" s="257">
        <f t="shared" si="8"/>
        <v>442</v>
      </c>
      <c r="QC2" s="257">
        <f t="shared" si="8"/>
        <v>443</v>
      </c>
      <c r="QD2" s="257">
        <f t="shared" si="8"/>
        <v>444</v>
      </c>
      <c r="QE2" s="257">
        <f t="shared" si="8"/>
        <v>445</v>
      </c>
      <c r="QF2" s="257">
        <f t="shared" si="8"/>
        <v>446</v>
      </c>
      <c r="QG2" s="257">
        <f t="shared" si="8"/>
        <v>447</v>
      </c>
      <c r="QH2" s="257">
        <f t="shared" si="8"/>
        <v>448</v>
      </c>
      <c r="QI2" s="257">
        <f t="shared" si="8"/>
        <v>449</v>
      </c>
      <c r="QJ2" s="257">
        <f t="shared" si="8"/>
        <v>450</v>
      </c>
      <c r="QK2" s="257">
        <f t="shared" si="8"/>
        <v>451</v>
      </c>
      <c r="QL2" s="257">
        <f t="shared" si="8"/>
        <v>452</v>
      </c>
      <c r="QM2" s="257">
        <f t="shared" si="8"/>
        <v>453</v>
      </c>
      <c r="QN2" s="257">
        <f t="shared" si="8"/>
        <v>454</v>
      </c>
      <c r="QO2" s="257">
        <f t="shared" si="8"/>
        <v>455</v>
      </c>
      <c r="QP2" s="257">
        <f t="shared" si="8"/>
        <v>456</v>
      </c>
      <c r="QQ2" s="257">
        <f t="shared" si="8"/>
        <v>457</v>
      </c>
      <c r="QR2" s="257">
        <f t="shared" si="8"/>
        <v>458</v>
      </c>
      <c r="QS2" s="257">
        <f t="shared" si="8"/>
        <v>459</v>
      </c>
      <c r="QT2" s="257">
        <f t="shared" si="8"/>
        <v>460</v>
      </c>
      <c r="QU2" s="257">
        <f t="shared" si="8"/>
        <v>461</v>
      </c>
      <c r="QV2" s="257">
        <f t="shared" si="8"/>
        <v>462</v>
      </c>
      <c r="QW2" s="257">
        <f t="shared" si="8"/>
        <v>463</v>
      </c>
      <c r="QX2" s="257">
        <f t="shared" si="8"/>
        <v>464</v>
      </c>
      <c r="QY2" s="257">
        <f t="shared" si="8"/>
        <v>465</v>
      </c>
      <c r="QZ2" s="257">
        <f t="shared" si="8"/>
        <v>466</v>
      </c>
      <c r="RA2" s="257">
        <f t="shared" si="8"/>
        <v>467</v>
      </c>
      <c r="RB2" s="257">
        <f t="shared" si="8"/>
        <v>468</v>
      </c>
      <c r="RC2" s="257">
        <f t="shared" si="8"/>
        <v>469</v>
      </c>
      <c r="RD2" s="257">
        <f t="shared" si="8"/>
        <v>470</v>
      </c>
      <c r="RE2" s="257">
        <f t="shared" si="8"/>
        <v>471</v>
      </c>
      <c r="RF2" s="257">
        <f t="shared" si="8"/>
        <v>472</v>
      </c>
      <c r="RG2" s="257">
        <f t="shared" si="8"/>
        <v>473</v>
      </c>
      <c r="RH2" s="257">
        <f t="shared" si="8"/>
        <v>474</v>
      </c>
      <c r="RI2" s="257">
        <f t="shared" si="8"/>
        <v>475</v>
      </c>
      <c r="RJ2" s="257">
        <f t="shared" si="8"/>
        <v>476</v>
      </c>
      <c r="RK2" s="257">
        <f t="shared" si="8"/>
        <v>477</v>
      </c>
      <c r="RL2" s="257">
        <f t="shared" si="8"/>
        <v>478</v>
      </c>
      <c r="RM2" s="257">
        <f t="shared" si="8"/>
        <v>479</v>
      </c>
      <c r="RN2" s="257">
        <f t="shared" si="8"/>
        <v>480</v>
      </c>
      <c r="RO2" s="257">
        <f t="shared" si="8"/>
        <v>481</v>
      </c>
      <c r="RP2" s="257">
        <f t="shared" si="8"/>
        <v>482</v>
      </c>
      <c r="RQ2" s="257">
        <f t="shared" si="8"/>
        <v>483</v>
      </c>
      <c r="RR2" s="257">
        <f t="shared" si="8"/>
        <v>484</v>
      </c>
      <c r="RS2" s="257">
        <f t="shared" si="8"/>
        <v>485</v>
      </c>
      <c r="RT2" s="257">
        <f t="shared" si="8"/>
        <v>486</v>
      </c>
      <c r="RU2" s="257">
        <f t="shared" si="8"/>
        <v>487</v>
      </c>
      <c r="RV2" s="257">
        <f t="shared" si="8"/>
        <v>488</v>
      </c>
      <c r="RW2" s="257">
        <f t="shared" si="8"/>
        <v>489</v>
      </c>
      <c r="RX2" s="257">
        <f t="shared" si="8"/>
        <v>490</v>
      </c>
      <c r="RY2" s="257">
        <f t="shared" si="8"/>
        <v>491</v>
      </c>
      <c r="RZ2" s="257">
        <f t="shared" si="8"/>
        <v>492</v>
      </c>
      <c r="SA2" s="257">
        <f t="shared" si="8"/>
        <v>493</v>
      </c>
      <c r="SB2" s="257">
        <f t="shared" si="8"/>
        <v>494</v>
      </c>
      <c r="SC2" s="257">
        <f t="shared" si="8"/>
        <v>495</v>
      </c>
      <c r="SD2" s="257">
        <f t="shared" si="8"/>
        <v>496</v>
      </c>
      <c r="SE2" s="257">
        <f t="shared" si="8"/>
        <v>497</v>
      </c>
      <c r="SF2" s="257">
        <f t="shared" si="8"/>
        <v>498</v>
      </c>
      <c r="SG2" s="257">
        <f t="shared" si="8"/>
        <v>499</v>
      </c>
      <c r="SH2" s="257">
        <f t="shared" si="8"/>
        <v>500</v>
      </c>
      <c r="SI2" s="258">
        <f t="shared" si="8"/>
        <v>501</v>
      </c>
      <c r="SJ2" s="311">
        <f>SI2+1</f>
        <v>502</v>
      </c>
      <c r="SK2" s="254">
        <f>SJ2+1</f>
        <v>503</v>
      </c>
      <c r="SL2" s="254">
        <f>SK2+1</f>
        <v>504</v>
      </c>
      <c r="SM2" s="254">
        <f>SL2+1</f>
        <v>505</v>
      </c>
    </row>
    <row r="3" spans="1:507" s="307" customFormat="1">
      <c r="B3" s="307" t="s">
        <v>523</v>
      </c>
      <c r="F3" s="319"/>
      <c r="G3" s="321"/>
      <c r="H3" s="321"/>
      <c r="I3" s="321"/>
      <c r="J3" s="321"/>
      <c r="K3" s="321"/>
      <c r="L3" s="321"/>
      <c r="M3" s="321"/>
      <c r="N3" s="321"/>
      <c r="O3" s="321"/>
      <c r="P3" s="321"/>
      <c r="V3" s="320"/>
      <c r="W3" s="320"/>
      <c r="AC3" s="320"/>
      <c r="AD3" s="320"/>
      <c r="AW3" s="319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3"/>
      <c r="BJ3" s="323"/>
      <c r="BK3" s="323"/>
      <c r="BL3" s="323"/>
      <c r="DE3" s="320"/>
      <c r="DK3" s="320"/>
      <c r="DL3" s="320"/>
      <c r="DM3" s="320"/>
      <c r="DN3" s="320"/>
      <c r="DO3" s="320"/>
      <c r="DU3" s="320"/>
      <c r="DV3" s="320"/>
      <c r="DW3" s="320"/>
      <c r="DX3" s="320"/>
      <c r="DY3" s="320"/>
      <c r="EE3" s="320"/>
      <c r="EF3" s="320"/>
      <c r="EG3" s="320"/>
      <c r="EH3" s="320"/>
      <c r="EO3" s="320"/>
      <c r="EP3" s="320"/>
      <c r="EQ3" s="320"/>
      <c r="ER3" s="320"/>
      <c r="ES3" s="320"/>
      <c r="EY3" s="320"/>
      <c r="EZ3" s="320"/>
      <c r="FA3" s="320"/>
      <c r="FB3" s="320"/>
      <c r="FI3" s="320"/>
      <c r="FJ3" s="320"/>
      <c r="FK3" s="320"/>
      <c r="FL3" s="320"/>
      <c r="FS3" s="320"/>
      <c r="FT3" s="320"/>
      <c r="FU3" s="320"/>
      <c r="FV3" s="320"/>
      <c r="GC3" s="320"/>
      <c r="GD3" s="320"/>
      <c r="GE3" s="320"/>
      <c r="GF3" s="320"/>
      <c r="GM3" s="320"/>
      <c r="GN3" s="320"/>
      <c r="GW3" s="320"/>
      <c r="GX3" s="320"/>
      <c r="GY3" s="320"/>
      <c r="GZ3" s="320"/>
      <c r="HG3" s="320"/>
      <c r="HH3" s="320"/>
      <c r="HI3" s="320"/>
      <c r="HJ3" s="320"/>
      <c r="MO3" s="320"/>
      <c r="MS3" s="320"/>
      <c r="NA3" s="320"/>
      <c r="NE3" s="320"/>
      <c r="NI3" s="320"/>
      <c r="NM3" s="320"/>
      <c r="NQ3" s="320"/>
      <c r="NY3" s="320"/>
      <c r="OC3" s="320"/>
      <c r="OG3" s="320"/>
      <c r="OO3" s="320"/>
      <c r="OS3" s="320"/>
      <c r="OW3" s="320"/>
      <c r="PE3" s="320"/>
      <c r="PI3" s="320"/>
      <c r="PM3" s="320"/>
      <c r="PQ3" s="320"/>
      <c r="PU3" s="320"/>
      <c r="PY3" s="320"/>
      <c r="QC3" s="320"/>
      <c r="QG3" s="320"/>
      <c r="SF3" s="320"/>
      <c r="SG3" s="320"/>
      <c r="SH3" s="320"/>
    </row>
    <row r="4" spans="1:507">
      <c r="F4" s="300"/>
      <c r="G4" s="301"/>
      <c r="H4" s="301"/>
      <c r="I4" s="301"/>
      <c r="J4" s="301"/>
      <c r="K4" s="301"/>
      <c r="L4" s="301"/>
      <c r="M4" s="301"/>
      <c r="O4" s="301"/>
      <c r="V4" s="302"/>
      <c r="W4" s="302"/>
      <c r="AC4" s="302"/>
      <c r="AD4" s="302"/>
      <c r="AW4" s="300"/>
      <c r="AX4" s="303"/>
      <c r="AY4" s="304"/>
      <c r="AZ4" s="303"/>
      <c r="BA4" s="304"/>
      <c r="BB4" s="303"/>
      <c r="BC4" s="303"/>
      <c r="BD4" s="303"/>
      <c r="BE4" s="303"/>
      <c r="BF4" s="303"/>
      <c r="BG4" s="303"/>
      <c r="BH4" s="304"/>
      <c r="BL4" s="302"/>
      <c r="BM4" s="302"/>
      <c r="DE4" s="302"/>
      <c r="DK4" s="302"/>
      <c r="DL4" s="302"/>
      <c r="DM4" s="302"/>
      <c r="DN4" s="302"/>
      <c r="DO4" s="302"/>
      <c r="DU4" s="302"/>
      <c r="DV4" s="302"/>
      <c r="DW4" s="302"/>
      <c r="DX4" s="302"/>
      <c r="DY4" s="302"/>
      <c r="EE4" s="302"/>
      <c r="EF4" s="302"/>
      <c r="EG4" s="302"/>
      <c r="EH4" s="302"/>
      <c r="EO4" s="302"/>
      <c r="EP4" s="302"/>
      <c r="EQ4" s="302"/>
      <c r="ER4" s="302"/>
      <c r="ES4" s="302"/>
      <c r="EY4" s="302"/>
      <c r="EZ4" s="302"/>
      <c r="FA4" s="302"/>
      <c r="FB4" s="302"/>
      <c r="FI4" s="302"/>
      <c r="FJ4" s="302"/>
      <c r="FK4" s="302"/>
      <c r="FL4" s="302"/>
      <c r="FS4" s="302"/>
      <c r="FT4" s="302"/>
      <c r="FU4" s="302"/>
      <c r="FV4" s="302"/>
      <c r="FW4" s="302"/>
      <c r="GC4" s="302"/>
      <c r="GD4" s="302"/>
      <c r="GE4" s="302"/>
      <c r="GF4" s="302"/>
      <c r="GM4" s="302"/>
      <c r="GN4" s="302"/>
      <c r="GO4" s="302"/>
      <c r="GP4" s="302"/>
      <c r="GQ4" s="302"/>
      <c r="GW4" s="302"/>
      <c r="GX4" s="302"/>
      <c r="GY4" s="302"/>
      <c r="GZ4" s="302"/>
      <c r="HA4" s="302"/>
      <c r="HG4" s="302"/>
      <c r="HH4" s="302"/>
      <c r="HI4" s="302"/>
      <c r="HJ4" s="302"/>
      <c r="HK4" s="302"/>
      <c r="MO4" s="302"/>
      <c r="MS4" s="302"/>
      <c r="NA4" s="302"/>
      <c r="NE4" s="302"/>
      <c r="NI4" s="302"/>
      <c r="NM4" s="302"/>
      <c r="NQ4" s="302"/>
      <c r="NY4" s="302"/>
      <c r="OC4" s="302"/>
      <c r="OG4" s="302"/>
      <c r="OO4" s="302"/>
      <c r="OS4" s="302"/>
      <c r="OW4" s="302"/>
      <c r="PE4" s="302"/>
      <c r="PI4" s="302"/>
      <c r="PM4" s="302"/>
      <c r="PQ4" s="302"/>
      <c r="PU4" s="302"/>
      <c r="PY4" s="302"/>
      <c r="QC4" s="302"/>
      <c r="QG4" s="302"/>
      <c r="SF4" s="302"/>
      <c r="SG4" s="302"/>
      <c r="SH4" s="302"/>
    </row>
    <row r="5" spans="1:507">
      <c r="F5" s="300"/>
      <c r="G5" s="301"/>
      <c r="H5" s="301"/>
      <c r="I5" s="301"/>
      <c r="J5" s="301"/>
      <c r="K5" s="301"/>
      <c r="L5" s="301"/>
      <c r="M5" s="301"/>
      <c r="O5" s="301"/>
      <c r="V5" s="302"/>
      <c r="W5" s="302"/>
      <c r="AC5" s="302"/>
      <c r="AD5" s="302"/>
      <c r="AW5" s="300"/>
      <c r="AX5" s="303"/>
      <c r="AY5" s="304"/>
      <c r="AZ5" s="303"/>
      <c r="BA5" s="304"/>
      <c r="BB5" s="303"/>
      <c r="BC5" s="303"/>
      <c r="BD5" s="303"/>
      <c r="BE5" s="303"/>
      <c r="BF5" s="303"/>
      <c r="BG5" s="303"/>
      <c r="BH5" s="304"/>
      <c r="BL5" s="302"/>
      <c r="BM5" s="302"/>
      <c r="DE5" s="302"/>
      <c r="DK5" s="302"/>
      <c r="DL5" s="302"/>
      <c r="DM5" s="302"/>
      <c r="DN5" s="302"/>
      <c r="DO5" s="302"/>
      <c r="DU5" s="302"/>
      <c r="DV5" s="302"/>
      <c r="DW5" s="302"/>
      <c r="DX5" s="302"/>
      <c r="DY5" s="302"/>
      <c r="EE5" s="302"/>
      <c r="EF5" s="302"/>
      <c r="EG5" s="302"/>
      <c r="EH5" s="302"/>
      <c r="EO5" s="302"/>
      <c r="EP5" s="302"/>
      <c r="EQ5" s="302"/>
      <c r="ER5" s="302"/>
      <c r="ES5" s="302"/>
      <c r="EY5" s="302"/>
      <c r="EZ5" s="302"/>
      <c r="FA5" s="302"/>
      <c r="FB5" s="302"/>
      <c r="FI5" s="302"/>
      <c r="FJ5" s="302"/>
      <c r="FK5" s="302"/>
      <c r="FL5" s="302"/>
      <c r="FS5" s="302"/>
      <c r="FT5" s="302"/>
      <c r="FU5" s="302"/>
      <c r="FV5" s="302"/>
      <c r="FW5" s="302"/>
      <c r="GC5" s="302"/>
      <c r="GD5" s="302"/>
      <c r="GE5" s="302"/>
      <c r="GF5" s="302"/>
      <c r="GM5" s="302"/>
      <c r="GN5" s="302"/>
      <c r="GO5" s="302"/>
      <c r="GP5" s="302"/>
      <c r="GQ5" s="302"/>
      <c r="GW5" s="302"/>
      <c r="GX5" s="302"/>
      <c r="GY5" s="302"/>
      <c r="GZ5" s="302"/>
      <c r="HA5" s="302"/>
      <c r="HG5" s="302"/>
      <c r="HH5" s="302"/>
      <c r="HI5" s="302"/>
      <c r="HJ5" s="302"/>
      <c r="HK5" s="302"/>
      <c r="MO5" s="302"/>
      <c r="MS5" s="302"/>
      <c r="NA5" s="302"/>
      <c r="NE5" s="302"/>
      <c r="NI5" s="302"/>
      <c r="NM5" s="302"/>
      <c r="NQ5" s="302"/>
      <c r="NY5" s="302"/>
      <c r="OC5" s="302"/>
      <c r="OG5" s="302"/>
      <c r="OO5" s="302"/>
      <c r="OS5" s="302"/>
      <c r="OW5" s="302"/>
      <c r="PE5" s="302"/>
      <c r="PI5" s="302"/>
      <c r="PM5" s="302"/>
      <c r="PQ5" s="302"/>
      <c r="PU5" s="302"/>
      <c r="PY5" s="302"/>
      <c r="QC5" s="302"/>
      <c r="QG5" s="302"/>
      <c r="SF5" s="302"/>
      <c r="SG5" s="302"/>
      <c r="SH5" s="302"/>
    </row>
    <row r="6" spans="1:507">
      <c r="F6" s="300"/>
      <c r="V6" s="302"/>
      <c r="W6" s="302"/>
      <c r="AC6" s="302"/>
      <c r="AD6" s="302"/>
      <c r="AR6" s="302"/>
      <c r="BE6" s="302"/>
      <c r="BL6" s="302"/>
      <c r="BM6" s="302"/>
      <c r="DE6" s="302"/>
      <c r="DG6" s="302"/>
      <c r="DK6" s="302"/>
      <c r="DL6" s="302"/>
      <c r="DM6" s="302"/>
      <c r="DN6" s="302"/>
      <c r="DO6" s="302"/>
      <c r="DU6" s="302"/>
      <c r="DV6" s="302"/>
      <c r="DW6" s="302"/>
      <c r="DX6" s="302"/>
      <c r="DY6" s="302"/>
      <c r="EE6" s="302"/>
      <c r="EF6" s="302"/>
      <c r="EG6" s="302"/>
      <c r="EH6" s="302"/>
      <c r="EK6" s="302"/>
      <c r="EO6" s="302"/>
      <c r="EP6" s="302"/>
      <c r="EQ6" s="302"/>
      <c r="ER6" s="302"/>
      <c r="ES6" s="302"/>
      <c r="EY6" s="302"/>
      <c r="EZ6" s="302"/>
      <c r="FA6" s="302"/>
      <c r="FB6" s="302"/>
      <c r="FI6" s="302"/>
      <c r="FJ6" s="302"/>
      <c r="FK6" s="302"/>
      <c r="FL6" s="302"/>
      <c r="FM6" s="302"/>
      <c r="FO6" s="302"/>
      <c r="FS6" s="302"/>
      <c r="FT6" s="302"/>
      <c r="FU6" s="302"/>
      <c r="FV6" s="302"/>
      <c r="FW6" s="302"/>
      <c r="GC6" s="302"/>
      <c r="GD6" s="302"/>
      <c r="GE6" s="302"/>
      <c r="GF6" s="302"/>
      <c r="GM6" s="302"/>
      <c r="GN6" s="302"/>
      <c r="GO6" s="302"/>
      <c r="GP6" s="302"/>
      <c r="GQ6" s="302"/>
      <c r="GW6" s="302"/>
      <c r="GX6" s="302"/>
      <c r="GY6" s="302"/>
      <c r="GZ6" s="302"/>
      <c r="HG6" s="302"/>
      <c r="HH6" s="302"/>
      <c r="HI6" s="302"/>
      <c r="HJ6" s="302"/>
      <c r="HQ6" s="302"/>
      <c r="HR6" s="302"/>
      <c r="HS6" s="302"/>
      <c r="HT6" s="302"/>
      <c r="HU6" s="302"/>
      <c r="MO6" s="302"/>
      <c r="MS6" s="302"/>
      <c r="NA6" s="302"/>
      <c r="NE6" s="302"/>
      <c r="NI6" s="302"/>
      <c r="NM6" s="302"/>
      <c r="NQ6" s="302"/>
      <c r="NY6" s="302"/>
      <c r="OC6" s="302"/>
      <c r="OG6" s="302"/>
      <c r="OK6" s="302"/>
      <c r="OO6" s="302"/>
      <c r="OS6" s="302"/>
      <c r="OW6" s="302"/>
      <c r="PE6" s="302"/>
      <c r="PI6" s="302"/>
      <c r="PM6" s="302"/>
      <c r="PQ6" s="302"/>
      <c r="PU6" s="302"/>
      <c r="PY6" s="302"/>
      <c r="QC6" s="302"/>
      <c r="QG6" s="302"/>
      <c r="QK6" s="302"/>
      <c r="QO6" s="302"/>
      <c r="QS6" s="302"/>
      <c r="QW6" s="302"/>
      <c r="SF6" s="302"/>
      <c r="SG6" s="302"/>
      <c r="SH6" s="302"/>
    </row>
    <row r="7" spans="1:507">
      <c r="F7" s="300"/>
      <c r="W7" s="302"/>
      <c r="AD7" s="302"/>
      <c r="AK7" s="302"/>
      <c r="AY7" s="302"/>
      <c r="BF7" s="302"/>
      <c r="DE7" s="302"/>
      <c r="DK7" s="302"/>
      <c r="DL7" s="302"/>
      <c r="DN7" s="302"/>
      <c r="DO7" s="302"/>
      <c r="DU7" s="302"/>
      <c r="DV7" s="302"/>
      <c r="DW7" s="302"/>
      <c r="DX7" s="302"/>
      <c r="DY7" s="302"/>
      <c r="EE7" s="302"/>
      <c r="EF7" s="302"/>
      <c r="EG7" s="302"/>
      <c r="EH7" s="302"/>
      <c r="EO7" s="302"/>
      <c r="EP7" s="302"/>
      <c r="EQ7" s="302"/>
      <c r="ER7" s="302"/>
      <c r="ES7" s="302"/>
      <c r="EY7" s="302"/>
      <c r="EZ7" s="302"/>
      <c r="FA7" s="302"/>
      <c r="FB7" s="302"/>
      <c r="FI7" s="302"/>
      <c r="FJ7" s="302"/>
      <c r="FK7" s="302"/>
      <c r="FL7" s="302"/>
      <c r="FS7" s="302"/>
      <c r="FT7" s="302"/>
      <c r="FU7" s="302"/>
      <c r="FV7" s="302"/>
      <c r="FW7" s="302"/>
      <c r="GC7" s="302"/>
      <c r="GD7" s="302"/>
      <c r="GE7" s="302"/>
      <c r="GF7" s="302"/>
      <c r="GM7" s="302"/>
      <c r="GN7" s="302"/>
      <c r="JF7" s="302"/>
      <c r="JI7" s="302"/>
      <c r="MO7" s="302"/>
      <c r="MS7" s="302"/>
      <c r="NA7" s="302"/>
      <c r="NI7" s="302"/>
      <c r="NM7" s="302"/>
      <c r="NQ7" s="302"/>
      <c r="NY7" s="302"/>
      <c r="OC7" s="302"/>
      <c r="OG7" s="302"/>
      <c r="OO7" s="302"/>
      <c r="OS7" s="302"/>
      <c r="OW7" s="302"/>
      <c r="PE7" s="302"/>
      <c r="PI7" s="302"/>
      <c r="PM7" s="302"/>
      <c r="PQ7" s="302"/>
      <c r="PU7" s="302"/>
      <c r="PY7" s="302"/>
      <c r="QC7" s="302"/>
      <c r="SF7" s="302"/>
      <c r="SG7" s="302"/>
      <c r="SH7" s="302"/>
    </row>
    <row r="8" spans="1:507">
      <c r="F8" s="300"/>
      <c r="W8" s="302"/>
      <c r="AD8" s="302"/>
      <c r="AK8" s="302"/>
      <c r="DE8" s="302"/>
      <c r="DK8" s="302"/>
      <c r="DL8" s="302"/>
      <c r="DN8" s="302"/>
      <c r="DO8" s="302"/>
      <c r="DU8" s="302"/>
      <c r="DV8" s="302"/>
      <c r="DY8" s="302"/>
      <c r="EE8" s="302"/>
      <c r="EF8" s="302"/>
      <c r="EO8" s="302"/>
      <c r="EP8" s="302"/>
      <c r="ES8" s="302"/>
      <c r="EY8" s="302"/>
      <c r="EZ8" s="302"/>
      <c r="FI8" s="302"/>
      <c r="FJ8" s="302"/>
      <c r="FS8" s="302"/>
      <c r="FT8" s="302"/>
      <c r="GC8" s="302"/>
      <c r="GD8" s="302"/>
      <c r="GM8" s="302"/>
      <c r="GN8" s="302"/>
      <c r="JF8" s="302"/>
      <c r="MO8" s="302"/>
      <c r="MS8" s="302"/>
      <c r="MW8" s="302"/>
      <c r="NA8" s="302"/>
      <c r="NI8" s="302"/>
      <c r="NM8" s="302"/>
      <c r="NQ8" s="302"/>
      <c r="NY8" s="302"/>
      <c r="OC8" s="302"/>
      <c r="OG8" s="302"/>
      <c r="OO8" s="302"/>
      <c r="OS8" s="302"/>
      <c r="OW8" s="302"/>
      <c r="PE8" s="302"/>
      <c r="PI8" s="302"/>
      <c r="PM8" s="302"/>
      <c r="PU8" s="302"/>
      <c r="PY8" s="302"/>
      <c r="QC8" s="302"/>
      <c r="SF8" s="302"/>
      <c r="SG8" s="302"/>
      <c r="SH8" s="302"/>
    </row>
    <row r="9" spans="1:507">
      <c r="F9" s="300"/>
      <c r="W9" s="302"/>
      <c r="AD9" s="302"/>
      <c r="AK9" s="302"/>
      <c r="DE9" s="302"/>
      <c r="DK9" s="302"/>
      <c r="DL9" s="302"/>
      <c r="DN9" s="302"/>
      <c r="DO9" s="302"/>
      <c r="DU9" s="302"/>
      <c r="DV9" s="302"/>
      <c r="DY9" s="302"/>
      <c r="EE9" s="302"/>
      <c r="EF9" s="302"/>
      <c r="EI9" s="302"/>
      <c r="EO9" s="302"/>
      <c r="EP9" s="302"/>
      <c r="ES9" s="302"/>
      <c r="EY9" s="302"/>
      <c r="EZ9" s="302"/>
      <c r="FC9" s="302"/>
      <c r="FI9" s="302"/>
      <c r="FJ9" s="302"/>
      <c r="FS9" s="302"/>
      <c r="FT9" s="302"/>
      <c r="GC9" s="302"/>
      <c r="GD9" s="302"/>
      <c r="GM9" s="302"/>
      <c r="GN9" s="302"/>
      <c r="JF9" s="302"/>
      <c r="MO9" s="302"/>
      <c r="MS9" s="302"/>
      <c r="MW9" s="302"/>
      <c r="NA9" s="302"/>
      <c r="NI9" s="302"/>
      <c r="NM9" s="302"/>
      <c r="NQ9" s="302"/>
      <c r="NY9" s="302"/>
      <c r="OC9" s="302"/>
      <c r="OG9" s="302"/>
      <c r="OO9" s="302"/>
      <c r="OW9" s="302"/>
      <c r="PE9" s="302"/>
      <c r="PI9" s="302"/>
      <c r="PM9" s="302"/>
      <c r="PU9" s="302"/>
      <c r="PY9" s="302"/>
      <c r="QC9" s="302"/>
      <c r="SF9" s="302"/>
      <c r="SG9" s="302"/>
      <c r="SH9" s="302"/>
    </row>
    <row r="10" spans="1:507">
      <c r="F10" s="300"/>
      <c r="W10" s="302"/>
      <c r="AD10" s="302"/>
      <c r="AK10" s="302"/>
      <c r="AR10" s="302"/>
      <c r="DE10" s="302"/>
      <c r="DK10" s="302"/>
      <c r="DL10" s="302"/>
      <c r="DN10" s="302"/>
      <c r="DO10" s="302"/>
      <c r="DU10" s="302"/>
      <c r="DV10" s="302"/>
      <c r="DY10" s="302"/>
      <c r="EE10" s="302"/>
      <c r="EF10" s="302"/>
      <c r="EI10" s="302"/>
      <c r="EO10" s="302"/>
      <c r="EP10" s="302"/>
      <c r="ES10" s="302"/>
      <c r="EY10" s="302"/>
      <c r="EZ10" s="302"/>
      <c r="FC10" s="302"/>
      <c r="FI10" s="302"/>
      <c r="FJ10" s="302"/>
      <c r="FM10" s="302"/>
      <c r="FS10" s="302"/>
      <c r="FT10" s="302"/>
      <c r="GC10" s="302"/>
      <c r="GD10" s="302"/>
      <c r="GM10" s="302"/>
      <c r="GN10" s="302"/>
      <c r="JF10" s="302"/>
      <c r="MO10" s="302"/>
      <c r="MS10" s="302"/>
      <c r="MW10" s="302"/>
      <c r="NA10" s="302"/>
      <c r="NI10" s="302"/>
      <c r="NM10" s="302"/>
      <c r="NQ10" s="302"/>
      <c r="NY10" s="302"/>
      <c r="OC10" s="302"/>
      <c r="OG10" s="302"/>
      <c r="OO10" s="302"/>
      <c r="OS10" s="302"/>
      <c r="OW10" s="302"/>
      <c r="PE10" s="302"/>
      <c r="PI10" s="302"/>
      <c r="PM10" s="302"/>
      <c r="PU10" s="302"/>
      <c r="PY10" s="302"/>
      <c r="QC10" s="302"/>
      <c r="SF10" s="302"/>
      <c r="SG10" s="302"/>
      <c r="SH10" s="302"/>
    </row>
    <row r="11" spans="1:507">
      <c r="F11" s="300"/>
      <c r="W11" s="302"/>
      <c r="AD11" s="302"/>
      <c r="AK11" s="302"/>
      <c r="DE11" s="302"/>
      <c r="DK11" s="302"/>
      <c r="DL11" s="302"/>
      <c r="DN11" s="302"/>
      <c r="DO11" s="302"/>
      <c r="DU11" s="302"/>
      <c r="DV11" s="302"/>
      <c r="DY11" s="302"/>
      <c r="EE11" s="302"/>
      <c r="EF11" s="302"/>
      <c r="EI11" s="302"/>
      <c r="EO11" s="302"/>
      <c r="EP11" s="302"/>
      <c r="ES11" s="302"/>
      <c r="EY11" s="302"/>
      <c r="EZ11" s="302"/>
      <c r="FI11" s="302"/>
      <c r="FJ11" s="302"/>
      <c r="FS11" s="302"/>
      <c r="FT11" s="302"/>
      <c r="GC11" s="302"/>
      <c r="GD11" s="302"/>
      <c r="GM11" s="302"/>
      <c r="GN11" s="302"/>
      <c r="JF11" s="302"/>
      <c r="MO11" s="302"/>
      <c r="MS11" s="302"/>
      <c r="NA11" s="302"/>
      <c r="NI11" s="302"/>
      <c r="NQ11" s="302"/>
      <c r="NY11" s="302"/>
      <c r="OC11" s="302"/>
      <c r="OG11" s="302"/>
      <c r="OO11" s="302"/>
      <c r="OS11" s="302"/>
      <c r="OW11" s="302"/>
      <c r="PE11" s="302"/>
      <c r="PI11" s="302"/>
      <c r="PM11" s="302"/>
      <c r="PU11" s="302"/>
      <c r="PY11" s="302"/>
      <c r="QC11" s="302"/>
      <c r="SF11" s="302"/>
      <c r="SG11" s="302"/>
      <c r="SH11" s="302"/>
    </row>
    <row r="12" spans="1:507">
      <c r="F12" s="300"/>
      <c r="W12" s="302"/>
      <c r="AD12" s="302"/>
      <c r="AK12" s="302"/>
      <c r="AR12" s="302"/>
      <c r="DE12" s="302"/>
      <c r="DK12" s="302"/>
      <c r="DL12" s="302"/>
      <c r="DN12" s="302"/>
      <c r="DO12" s="302"/>
      <c r="DU12" s="302"/>
      <c r="DV12" s="302"/>
      <c r="DY12" s="302"/>
      <c r="EE12" s="302"/>
      <c r="EF12" s="302"/>
      <c r="EI12" s="302"/>
      <c r="EO12" s="302"/>
      <c r="EP12" s="302"/>
      <c r="ES12" s="302"/>
      <c r="EY12" s="302"/>
      <c r="EZ12" s="302"/>
      <c r="FI12" s="302"/>
      <c r="FJ12" s="302"/>
      <c r="FS12" s="302"/>
      <c r="FT12" s="302"/>
      <c r="FV12" s="302"/>
      <c r="FW12" s="302"/>
      <c r="GC12" s="302"/>
      <c r="GD12" s="302"/>
      <c r="GM12" s="302"/>
      <c r="GN12" s="302"/>
      <c r="JF12" s="302"/>
      <c r="MO12" s="302"/>
      <c r="MS12" s="302"/>
      <c r="NA12" s="302"/>
      <c r="NI12" s="302"/>
      <c r="NQ12" s="302"/>
      <c r="NY12" s="302"/>
      <c r="OC12" s="302"/>
      <c r="OG12" s="302"/>
      <c r="OO12" s="302"/>
      <c r="OS12" s="302"/>
      <c r="OW12" s="302"/>
      <c r="PE12" s="302"/>
      <c r="PI12" s="302"/>
      <c r="PM12" s="302"/>
      <c r="PU12" s="302"/>
      <c r="PY12" s="302"/>
      <c r="QC12" s="302"/>
      <c r="SF12" s="302"/>
      <c r="SG12" s="302"/>
      <c r="SH12" s="302"/>
    </row>
    <row r="13" spans="1:507">
      <c r="F13" s="300"/>
      <c r="W13" s="302"/>
      <c r="AD13" s="302"/>
      <c r="AK13" s="302"/>
      <c r="AR13" s="302"/>
      <c r="DE13" s="302"/>
      <c r="DK13" s="302"/>
      <c r="DL13" s="302"/>
      <c r="DN13" s="302"/>
      <c r="DO13" s="302"/>
      <c r="DU13" s="302"/>
      <c r="DV13" s="302"/>
      <c r="DY13" s="302"/>
      <c r="EE13" s="302"/>
      <c r="EF13" s="302"/>
      <c r="EI13" s="302"/>
      <c r="EO13" s="302"/>
      <c r="EP13" s="302"/>
      <c r="ES13" s="302"/>
      <c r="EY13" s="302"/>
      <c r="EZ13" s="302"/>
      <c r="FI13" s="302"/>
      <c r="FJ13" s="302"/>
      <c r="FM13" s="302"/>
      <c r="FS13" s="302"/>
      <c r="FT13" s="302"/>
      <c r="FV13" s="302"/>
      <c r="FW13" s="302"/>
      <c r="GC13" s="302"/>
      <c r="GD13" s="302"/>
      <c r="GM13" s="302"/>
      <c r="GN13" s="302"/>
      <c r="JF13" s="302"/>
      <c r="MO13" s="302"/>
      <c r="MS13" s="302"/>
      <c r="NA13" s="302"/>
      <c r="NI13" s="302"/>
      <c r="NM13" s="302"/>
      <c r="NQ13" s="302"/>
      <c r="NY13" s="302"/>
      <c r="OC13" s="302"/>
      <c r="OG13" s="302"/>
      <c r="OO13" s="302"/>
      <c r="OS13" s="302"/>
      <c r="OW13" s="302"/>
      <c r="PE13" s="302"/>
      <c r="PI13" s="302"/>
      <c r="PM13" s="302"/>
      <c r="PU13" s="302"/>
      <c r="PY13" s="302"/>
      <c r="QC13" s="302"/>
      <c r="SF13" s="302"/>
      <c r="SG13" s="302"/>
      <c r="SH13" s="302"/>
    </row>
  </sheetData>
  <sheetProtection password="ED2C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6">
    <tabColor theme="5" tint="-0.499984740745262"/>
  </sheetPr>
  <dimension ref="A1:I56"/>
  <sheetViews>
    <sheetView showGridLines="0" showRuler="0" view="pageLayout" zoomScaleNormal="100" workbookViewId="0"/>
  </sheetViews>
  <sheetFormatPr defaultColWidth="0" defaultRowHeight="15" customHeight="1" zeroHeight="1"/>
  <cols>
    <col min="1" max="2" width="2.140625" style="227" customWidth="1"/>
    <col min="3" max="3" width="34.140625" style="227" bestFit="1" customWidth="1"/>
    <col min="4" max="4" width="14.28515625" style="227" customWidth="1"/>
    <col min="5" max="5" width="34.140625" style="227" customWidth="1"/>
    <col min="6" max="6" width="21.85546875" style="227" customWidth="1"/>
    <col min="7" max="7" width="9.140625" style="227" customWidth="1"/>
    <col min="8" max="9" width="7.85546875" style="227" customWidth="1"/>
    <col min="10" max="16384" width="9.140625" style="227" hidden="1"/>
  </cols>
  <sheetData>
    <row r="1" spans="2:5"/>
    <row r="2" spans="2:5" ht="30" customHeight="1">
      <c r="C2" s="207" t="s">
        <v>676</v>
      </c>
      <c r="D2" s="208"/>
      <c r="E2" s="209"/>
    </row>
    <row r="3" spans="2:5"/>
    <row r="4" spans="2:5"/>
    <row r="5" spans="2:5"/>
    <row r="6" spans="2:5"/>
    <row r="7" spans="2:5"/>
    <row r="8" spans="2:5" ht="23.25">
      <c r="C8"/>
      <c r="D8" s="206"/>
      <c r="E8"/>
    </row>
    <row r="9" spans="2:5"/>
    <row r="10" spans="2:5"/>
    <row r="11" spans="2:5">
      <c r="B11" s="8"/>
    </row>
    <row r="12" spans="2:5">
      <c r="B12" s="8"/>
    </row>
    <row r="13" spans="2:5">
      <c r="B13" s="8"/>
    </row>
    <row r="14" spans="2:5">
      <c r="B14" s="8"/>
    </row>
    <row r="15" spans="2:5">
      <c r="B15" s="8"/>
    </row>
    <row r="16" spans="2:5">
      <c r="B16" s="8"/>
    </row>
    <row r="17" spans="2:6">
      <c r="B17" s="8"/>
    </row>
    <row r="18" spans="2:6"/>
    <row r="19" spans="2:6"/>
    <row r="20" spans="2:6"/>
    <row r="21" spans="2:6"/>
    <row r="22" spans="2:6"/>
    <row r="23" spans="2:6">
      <c r="E23" s="9"/>
      <c r="F23" s="9"/>
    </row>
    <row r="24" spans="2:6">
      <c r="E24" s="9"/>
      <c r="F24" s="9"/>
    </row>
    <row r="25" spans="2:6">
      <c r="E25" s="9"/>
      <c r="F25" s="9"/>
    </row>
    <row r="26" spans="2:6">
      <c r="E26" s="9"/>
      <c r="F26" s="9"/>
    </row>
    <row r="27" spans="2:6">
      <c r="E27" s="9"/>
      <c r="F27" s="9"/>
    </row>
    <row r="28" spans="2:6">
      <c r="E28" s="9"/>
      <c r="F28" s="9"/>
    </row>
    <row r="29" spans="2:6"/>
    <row r="30" spans="2:6"/>
    <row r="31" spans="2:6"/>
    <row r="32" spans="2:6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t="15" hidden="1" customHeight="1"/>
  </sheetData>
  <sheetProtection password="ED2C" sheet="1" objects="1" scenarios="1"/>
  <pageMargins left="0.25" right="0.25" top="0.75" bottom="0.75" header="0.3" footer="0.3"/>
  <pageSetup orientation="landscape" r:id="rId1"/>
  <headerFooter>
    <oddHeader>&amp;LTrue Cost of Winter Maintenance Estimation Tool
&amp;"-,Italic"Preliminary Draft&amp;R&amp;D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Coversheet</vt:lpstr>
      <vt:lpstr>Estimation Mode Navigation</vt:lpstr>
      <vt:lpstr>Assumptions (1)</vt:lpstr>
      <vt:lpstr>Mat-Calcs (1)</vt:lpstr>
      <vt:lpstr>Equip-Calcs (1)</vt:lpstr>
      <vt:lpstr>Labor-Calcs (1)</vt:lpstr>
      <vt:lpstr>Total-Calcs (1)</vt:lpstr>
      <vt:lpstr>Database (Estimate)</vt:lpstr>
      <vt:lpstr>Data Entry Mode Navigation</vt:lpstr>
      <vt:lpstr>Assumptions (2)</vt:lpstr>
      <vt:lpstr>Mat-Calcs (2)</vt:lpstr>
      <vt:lpstr>Equip-Calcs (2)</vt:lpstr>
      <vt:lpstr>Labor-Calcs (2)</vt:lpstr>
      <vt:lpstr>Total-Calcs (2)</vt:lpstr>
      <vt:lpstr>Database (Data Entry)</vt:lpstr>
      <vt:lpstr>Storm</vt:lpstr>
      <vt:lpstr>Period</vt:lpstr>
      <vt:lpstr>Sumifs (Period)</vt:lpstr>
      <vt:lpstr>Sheet1</vt:lpstr>
    </vt:vector>
  </TitlesOfParts>
  <Company>Parsons Brinckerhoff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Carollo</dc:creator>
  <cp:lastModifiedBy>Andrew E. Cadmus</cp:lastModifiedBy>
  <cp:lastPrinted>2014-01-29T17:49:03Z</cp:lastPrinted>
  <dcterms:created xsi:type="dcterms:W3CDTF">2012-09-06T17:18:10Z</dcterms:created>
  <dcterms:modified xsi:type="dcterms:W3CDTF">2014-01-29T22:35:14Z</dcterms:modified>
</cp:coreProperties>
</file>